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8"/>
  <workbookPr defaultThemeVersion="124226"/>
  <mc:AlternateContent xmlns:mc="http://schemas.openxmlformats.org/markup-compatibility/2006">
    <mc:Choice Requires="x15">
      <x15ac:absPath xmlns:x15ac="http://schemas.microsoft.com/office/spreadsheetml/2010/11/ac" url="https://guttmacherinstitute-my.sharepoint.com/personal/ilague_guttmacher_org/Documents/Documents/"/>
    </mc:Choice>
  </mc:AlternateContent>
  <xr:revisionPtr revIDLastSave="0" documentId="8_{4FC585B1-AECB-42CC-B08B-19E0C42E77D8}" xr6:coauthVersionLast="47" xr6:coauthVersionMax="47" xr10:uidLastSave="{00000000-0000-0000-0000-000000000000}"/>
  <bookViews>
    <workbookView xWindow="3795" yWindow="2295" windowWidth="34215" windowHeight="18255" xr2:uid="{00000000-000D-0000-FFFF-FFFF00000000}"/>
  </bookViews>
  <sheets>
    <sheet name="Table 1 PP FQHC" sheetId="15" r:id="rId1"/>
    <sheet name="Table 1 PP FQHC revised" sheetId="11" state="hidden" r:id="rId2"/>
    <sheet name="no PPs analysis 2020" sheetId="5" state="hidden" r:id="rId3"/>
    <sheet name="Clients Type and Title X 2020" sheetId="9" state="hidden" r:id="rId4"/>
    <sheet name="no Title X PPs analysis 2015" sheetId="7" state="hidden" r:id="rId5"/>
    <sheet name="% inc ordered for graphic" sheetId="8" state="hidden" r:id="rId6"/>
    <sheet name="PPState analysis 2010" sheetId="2" state="hidden" r:id="rId7"/>
  </sheets>
  <definedNames>
    <definedName name="_xlnm.Print_Area" localSheetId="3">'Clients Type and Title X 2020'!$A$1:$T$73</definedName>
    <definedName name="_xlnm.Print_Area" localSheetId="2">'no PPs analysis 2020'!$A$1:$V$63</definedName>
    <definedName name="_xlnm.Print_Area" localSheetId="4">'no Title X PPs analysis 2015'!$B$1:$W$64</definedName>
    <definedName name="_xlnm.Print_Area" localSheetId="6">'PPState analysis 2010'!$C$1:$BC$61</definedName>
    <definedName name="_xlnm.Print_Area" localSheetId="0">'Table 1 PP FQHC'!$A$5:$U$63</definedName>
    <definedName name="_xlnm.Print_Area" localSheetId="1">'Table 1 PP FQHC revised'!$A$1:$L$63</definedName>
    <definedName name="_xlnm.Print_Titles" localSheetId="3">'Clients Type and Title X 2020'!$1:$9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60" i="15" l="1"/>
  <c r="G60" i="15"/>
  <c r="H59" i="15"/>
  <c r="G59" i="15"/>
  <c r="H58" i="15"/>
  <c r="G58" i="15"/>
  <c r="H57" i="15"/>
  <c r="G57" i="15"/>
  <c r="H56" i="15"/>
  <c r="G56" i="15"/>
  <c r="H55" i="15"/>
  <c r="G55" i="15"/>
  <c r="H54" i="15"/>
  <c r="G54" i="15"/>
  <c r="H53" i="15"/>
  <c r="G53" i="15"/>
  <c r="H52" i="15"/>
  <c r="G52" i="15"/>
  <c r="H51" i="15"/>
  <c r="G51" i="15"/>
  <c r="H50" i="15"/>
  <c r="G50" i="15"/>
  <c r="H49" i="15"/>
  <c r="G49" i="15"/>
  <c r="H48" i="15"/>
  <c r="G48" i="15"/>
  <c r="H47" i="15"/>
  <c r="G47" i="15"/>
  <c r="H46" i="15"/>
  <c r="G46" i="15"/>
  <c r="H45" i="15"/>
  <c r="G45" i="15"/>
  <c r="H44" i="15"/>
  <c r="G44" i="15"/>
  <c r="H43" i="15"/>
  <c r="G43" i="15"/>
  <c r="H42" i="15"/>
  <c r="G42" i="15"/>
  <c r="H41" i="15"/>
  <c r="G41" i="15"/>
  <c r="H40" i="15"/>
  <c r="G40" i="15"/>
  <c r="H39" i="15"/>
  <c r="G39" i="15"/>
  <c r="H38" i="15"/>
  <c r="G38" i="15"/>
  <c r="H37" i="15"/>
  <c r="G37" i="15"/>
  <c r="H36" i="15"/>
  <c r="G36" i="15"/>
  <c r="H35" i="15"/>
  <c r="G35" i="15"/>
  <c r="H34" i="15"/>
  <c r="G34" i="15"/>
  <c r="H33" i="15"/>
  <c r="G33" i="15"/>
  <c r="H32" i="15"/>
  <c r="G32" i="15"/>
  <c r="H31" i="15"/>
  <c r="G31" i="15"/>
  <c r="H30" i="15"/>
  <c r="G30" i="15"/>
  <c r="H29" i="15"/>
  <c r="G29" i="15"/>
  <c r="H28" i="15"/>
  <c r="G28" i="15"/>
  <c r="H27" i="15"/>
  <c r="G27" i="15"/>
  <c r="H26" i="15"/>
  <c r="G26" i="15"/>
  <c r="H25" i="15"/>
  <c r="G25" i="15"/>
  <c r="H24" i="15"/>
  <c r="G24" i="15"/>
  <c r="H23" i="15"/>
  <c r="G23" i="15"/>
  <c r="H22" i="15"/>
  <c r="G22" i="15"/>
  <c r="H21" i="15"/>
  <c r="G21" i="15"/>
  <c r="H20" i="15"/>
  <c r="G20" i="15"/>
  <c r="H19" i="15"/>
  <c r="G19" i="15"/>
  <c r="H18" i="15"/>
  <c r="G18" i="15"/>
  <c r="H17" i="15"/>
  <c r="G17" i="15"/>
  <c r="H16" i="15"/>
  <c r="G16" i="15"/>
  <c r="H15" i="15"/>
  <c r="G15" i="15"/>
  <c r="H14" i="15"/>
  <c r="G14" i="15"/>
  <c r="H13" i="15"/>
  <c r="G13" i="15"/>
  <c r="H12" i="15"/>
  <c r="G12" i="15"/>
  <c r="H11" i="15"/>
  <c r="G11" i="15"/>
  <c r="H10" i="15"/>
  <c r="G10" i="15"/>
  <c r="K56" i="11"/>
  <c r="J56" i="11"/>
  <c r="I56" i="11"/>
  <c r="L55" i="11"/>
  <c r="G56" i="11"/>
  <c r="H4" i="11"/>
  <c r="H23" i="11"/>
  <c r="H24" i="11"/>
  <c r="H25" i="11"/>
  <c r="H26" i="11"/>
  <c r="H27" i="11"/>
  <c r="H28" i="11"/>
  <c r="H29" i="11"/>
  <c r="H30" i="11"/>
  <c r="H31" i="11"/>
  <c r="H32" i="11"/>
  <c r="H33" i="11"/>
  <c r="H34" i="11"/>
  <c r="H35" i="11"/>
  <c r="H36" i="11"/>
  <c r="H37" i="11"/>
  <c r="H38" i="11"/>
  <c r="H39" i="11"/>
  <c r="H40" i="11"/>
  <c r="H41" i="11"/>
  <c r="H42" i="11"/>
  <c r="H43" i="11"/>
  <c r="H44" i="11"/>
  <c r="H45" i="11"/>
  <c r="H46" i="11"/>
  <c r="H47" i="11"/>
  <c r="H48" i="11"/>
  <c r="H49" i="11"/>
  <c r="H50" i="11"/>
  <c r="H51" i="11"/>
  <c r="H52" i="11"/>
  <c r="H53" i="11"/>
  <c r="H54" i="11"/>
  <c r="H5" i="11"/>
  <c r="H6" i="11"/>
  <c r="H7" i="11"/>
  <c r="H8" i="11"/>
  <c r="H9" i="11"/>
  <c r="H10" i="11"/>
  <c r="H11" i="11"/>
  <c r="H12" i="11"/>
  <c r="H13" i="11"/>
  <c r="H14" i="11"/>
  <c r="H15" i="11"/>
  <c r="H16" i="11"/>
  <c r="H17" i="11"/>
  <c r="H18" i="11"/>
  <c r="H19" i="11"/>
  <c r="H20" i="11"/>
  <c r="H21" i="11"/>
  <c r="H22" i="11"/>
  <c r="L5" i="11"/>
  <c r="L6" i="11"/>
  <c r="L7" i="11"/>
  <c r="L8" i="11"/>
  <c r="L9" i="11"/>
  <c r="L10" i="11"/>
  <c r="L11" i="11"/>
  <c r="L12" i="11"/>
  <c r="L13" i="11"/>
  <c r="L14" i="11"/>
  <c r="L15" i="11"/>
  <c r="L16" i="11"/>
  <c r="L17" i="11"/>
  <c r="L18" i="11"/>
  <c r="L19" i="11"/>
  <c r="L20" i="11"/>
  <c r="L21" i="11"/>
  <c r="L22" i="11"/>
  <c r="L23" i="11"/>
  <c r="L24" i="11"/>
  <c r="L25" i="11"/>
  <c r="L26" i="11"/>
  <c r="L27" i="11"/>
  <c r="L28" i="11"/>
  <c r="L29" i="11"/>
  <c r="L30" i="11"/>
  <c r="L31" i="11"/>
  <c r="L32" i="11"/>
  <c r="L33" i="11"/>
  <c r="L34" i="11"/>
  <c r="L35" i="11"/>
  <c r="L36" i="11"/>
  <c r="L37" i="11"/>
  <c r="L38" i="11"/>
  <c r="L39" i="11"/>
  <c r="L40" i="11"/>
  <c r="L41" i="11"/>
  <c r="L42" i="11"/>
  <c r="L43" i="11"/>
  <c r="L44" i="11"/>
  <c r="L45" i="11"/>
  <c r="L46" i="11"/>
  <c r="L47" i="11"/>
  <c r="L48" i="11"/>
  <c r="L49" i="11"/>
  <c r="L50" i="11"/>
  <c r="L51" i="11"/>
  <c r="L52" i="11"/>
  <c r="L53" i="11"/>
  <c r="L54" i="11"/>
  <c r="L4" i="11"/>
  <c r="B56" i="11"/>
  <c r="V55" i="5"/>
  <c r="R5" i="5"/>
  <c r="R6" i="5"/>
  <c r="R7" i="5"/>
  <c r="R8" i="5"/>
  <c r="R9" i="5"/>
  <c r="R10" i="5"/>
  <c r="R11" i="5"/>
  <c r="R12" i="5"/>
  <c r="R13" i="5"/>
  <c r="R14" i="5"/>
  <c r="R15" i="5"/>
  <c r="R16" i="5"/>
  <c r="R17" i="5"/>
  <c r="R18" i="5"/>
  <c r="R19" i="5"/>
  <c r="R20" i="5"/>
  <c r="R21" i="5"/>
  <c r="R22" i="5"/>
  <c r="R23" i="5"/>
  <c r="R24" i="5"/>
  <c r="R25" i="5"/>
  <c r="R26" i="5"/>
  <c r="R27" i="5"/>
  <c r="R28" i="5"/>
  <c r="R29" i="5"/>
  <c r="R30" i="5"/>
  <c r="R31" i="5"/>
  <c r="R32" i="5"/>
  <c r="R33" i="5"/>
  <c r="R34" i="5"/>
  <c r="R35" i="5"/>
  <c r="R36" i="5"/>
  <c r="R37" i="5"/>
  <c r="R38" i="5"/>
  <c r="R39" i="5"/>
  <c r="R40" i="5"/>
  <c r="R41" i="5"/>
  <c r="R42" i="5"/>
  <c r="R43" i="5"/>
  <c r="R44" i="5"/>
  <c r="R45" i="5"/>
  <c r="R46" i="5"/>
  <c r="R47" i="5"/>
  <c r="R48" i="5"/>
  <c r="R49" i="5"/>
  <c r="R50" i="5"/>
  <c r="R51" i="5"/>
  <c r="R52" i="5"/>
  <c r="R53" i="5"/>
  <c r="R54" i="5"/>
  <c r="R4" i="5"/>
  <c r="N5" i="5"/>
  <c r="N6" i="5"/>
  <c r="N7" i="5"/>
  <c r="N8" i="5"/>
  <c r="N9" i="5"/>
  <c r="N10" i="5"/>
  <c r="N11" i="5"/>
  <c r="N12" i="5"/>
  <c r="N13" i="5"/>
  <c r="N14" i="5"/>
  <c r="N15" i="5"/>
  <c r="N16" i="5"/>
  <c r="N17" i="5"/>
  <c r="N18" i="5"/>
  <c r="N19" i="5"/>
  <c r="N20" i="5"/>
  <c r="N21" i="5"/>
  <c r="N22" i="5"/>
  <c r="N23" i="5"/>
  <c r="N24" i="5"/>
  <c r="N25" i="5"/>
  <c r="N26" i="5"/>
  <c r="N27" i="5"/>
  <c r="N28" i="5"/>
  <c r="N29" i="5"/>
  <c r="N30" i="5"/>
  <c r="N31" i="5"/>
  <c r="N32" i="5"/>
  <c r="N33" i="5"/>
  <c r="N34" i="5"/>
  <c r="N35" i="5"/>
  <c r="N36" i="5"/>
  <c r="N37" i="5"/>
  <c r="N38" i="5"/>
  <c r="N39" i="5"/>
  <c r="N40" i="5"/>
  <c r="N41" i="5"/>
  <c r="N42" i="5"/>
  <c r="N43" i="5"/>
  <c r="N44" i="5"/>
  <c r="N45" i="5"/>
  <c r="N46" i="5"/>
  <c r="N47" i="5"/>
  <c r="N48" i="5"/>
  <c r="N49" i="5"/>
  <c r="N50" i="5"/>
  <c r="N51" i="5"/>
  <c r="N52" i="5"/>
  <c r="N53" i="5"/>
  <c r="N54" i="5"/>
  <c r="N4" i="5"/>
  <c r="I5" i="5"/>
  <c r="I6" i="5"/>
  <c r="I7" i="5"/>
  <c r="I8" i="5"/>
  <c r="I9" i="5"/>
  <c r="I10" i="5"/>
  <c r="I11" i="5"/>
  <c r="I12" i="5"/>
  <c r="I13" i="5"/>
  <c r="I14" i="5"/>
  <c r="I15" i="5"/>
  <c r="I16" i="5"/>
  <c r="I17" i="5"/>
  <c r="I18" i="5"/>
  <c r="I19" i="5"/>
  <c r="I20" i="5"/>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2" i="5"/>
  <c r="I53" i="5"/>
  <c r="I54" i="5"/>
  <c r="I4" i="5"/>
  <c r="E5" i="5"/>
  <c r="E6" i="5"/>
  <c r="E7" i="5"/>
  <c r="E8" i="5"/>
  <c r="E9" i="5"/>
  <c r="E10" i="5"/>
  <c r="E11" i="5"/>
  <c r="E12" i="5"/>
  <c r="E13" i="5"/>
  <c r="E14" i="5"/>
  <c r="E15" i="5"/>
  <c r="E16" i="5"/>
  <c r="E17" i="5"/>
  <c r="E18" i="5"/>
  <c r="E19" i="5"/>
  <c r="E20" i="5"/>
  <c r="E21" i="5"/>
  <c r="E22" i="5"/>
  <c r="E23" i="5"/>
  <c r="E24" i="5"/>
  <c r="E25" i="5"/>
  <c r="E26" i="5"/>
  <c r="E27" i="5"/>
  <c r="E28" i="5"/>
  <c r="E29" i="5"/>
  <c r="E30" i="5"/>
  <c r="E31" i="5"/>
  <c r="E32" i="5"/>
  <c r="E33" i="5"/>
  <c r="E34" i="5"/>
  <c r="E35" i="5"/>
  <c r="E36" i="5"/>
  <c r="E37" i="5"/>
  <c r="E38" i="5"/>
  <c r="E39" i="5"/>
  <c r="E40" i="5"/>
  <c r="E41" i="5"/>
  <c r="E42" i="5"/>
  <c r="E43" i="5"/>
  <c r="E44" i="5"/>
  <c r="E45" i="5"/>
  <c r="E46" i="5"/>
  <c r="E47" i="5"/>
  <c r="E48" i="5"/>
  <c r="E49" i="5"/>
  <c r="E50" i="5"/>
  <c r="E51" i="5"/>
  <c r="E52" i="5"/>
  <c r="E53" i="5"/>
  <c r="E54" i="5"/>
  <c r="E4" i="5"/>
  <c r="C5" i="5"/>
  <c r="C6" i="5"/>
  <c r="C7" i="5"/>
  <c r="C8" i="5"/>
  <c r="C9" i="5"/>
  <c r="C10" i="5"/>
  <c r="C11" i="5"/>
  <c r="C12" i="5"/>
  <c r="D12" i="5" s="1"/>
  <c r="C13" i="5"/>
  <c r="C14" i="5"/>
  <c r="C15" i="5"/>
  <c r="C16" i="5"/>
  <c r="D16" i="5" s="1"/>
  <c r="C17" i="5"/>
  <c r="C18" i="5"/>
  <c r="C19" i="5"/>
  <c r="C20" i="5"/>
  <c r="D20" i="5" s="1"/>
  <c r="C21" i="5"/>
  <c r="C22" i="5"/>
  <c r="C23" i="5"/>
  <c r="C24" i="5"/>
  <c r="V24" i="5" s="1"/>
  <c r="C25" i="5"/>
  <c r="V25" i="5" s="1"/>
  <c r="C26" i="5"/>
  <c r="C27" i="5"/>
  <c r="C28" i="5"/>
  <c r="V28" i="5" s="1"/>
  <c r="K28" i="5" s="1"/>
  <c r="J28" i="5" s="1"/>
  <c r="C29" i="5"/>
  <c r="C30" i="5"/>
  <c r="C31" i="5"/>
  <c r="C32" i="5"/>
  <c r="C33" i="5"/>
  <c r="C34" i="5"/>
  <c r="C35" i="5"/>
  <c r="C36" i="5"/>
  <c r="V36" i="5" s="1"/>
  <c r="C37" i="5"/>
  <c r="C38" i="5"/>
  <c r="C39" i="5"/>
  <c r="C40" i="5"/>
  <c r="C41" i="5"/>
  <c r="D41" i="5" s="1"/>
  <c r="C42" i="5"/>
  <c r="C43" i="5"/>
  <c r="C44" i="5"/>
  <c r="D44" i="5" s="1"/>
  <c r="C45" i="5"/>
  <c r="C46" i="5"/>
  <c r="C47" i="5"/>
  <c r="C48" i="5"/>
  <c r="C49" i="5"/>
  <c r="C50" i="5"/>
  <c r="C51" i="5"/>
  <c r="C52" i="5"/>
  <c r="V52" i="5" s="1"/>
  <c r="C53" i="5"/>
  <c r="C54" i="5"/>
  <c r="C4" i="5"/>
  <c r="B5" i="5"/>
  <c r="B6" i="5"/>
  <c r="B7" i="5"/>
  <c r="B8" i="5"/>
  <c r="B9" i="5"/>
  <c r="B10" i="5"/>
  <c r="B11" i="5"/>
  <c r="B12" i="5"/>
  <c r="B13" i="5"/>
  <c r="V13" i="5" s="1"/>
  <c r="B14" i="5"/>
  <c r="D14" i="5" s="1"/>
  <c r="B15" i="5"/>
  <c r="B16" i="5"/>
  <c r="B17" i="5"/>
  <c r="B18" i="5"/>
  <c r="D18" i="5" s="1"/>
  <c r="B19" i="5"/>
  <c r="D19" i="5" s="1"/>
  <c r="B20" i="5"/>
  <c r="B21" i="5"/>
  <c r="B22" i="5"/>
  <c r="B23" i="5"/>
  <c r="V23" i="5" s="1"/>
  <c r="B24" i="5"/>
  <c r="B25" i="5"/>
  <c r="B26" i="5"/>
  <c r="B27" i="5"/>
  <c r="B28" i="5"/>
  <c r="B29" i="5"/>
  <c r="B30" i="5"/>
  <c r="D30" i="5" s="1"/>
  <c r="B31" i="5"/>
  <c r="B32" i="5"/>
  <c r="B33" i="5"/>
  <c r="B34" i="5"/>
  <c r="D34" i="5" s="1"/>
  <c r="B35" i="5"/>
  <c r="V35" i="5" s="1"/>
  <c r="B36" i="5"/>
  <c r="B37" i="5"/>
  <c r="B38" i="5"/>
  <c r="B39" i="5"/>
  <c r="B40" i="5"/>
  <c r="B41" i="5"/>
  <c r="B42" i="5"/>
  <c r="B43" i="5"/>
  <c r="B44" i="5"/>
  <c r="B45" i="5"/>
  <c r="B46" i="5"/>
  <c r="V46" i="5" s="1"/>
  <c r="K46" i="5" s="1"/>
  <c r="J46" i="5" s="1"/>
  <c r="B47" i="5"/>
  <c r="B48" i="5"/>
  <c r="B49" i="5"/>
  <c r="B50" i="5"/>
  <c r="D50" i="5" s="1"/>
  <c r="B51" i="5"/>
  <c r="V51" i="5" s="1"/>
  <c r="B52" i="5"/>
  <c r="B53" i="5"/>
  <c r="B54" i="5"/>
  <c r="B4" i="5"/>
  <c r="N99" i="9"/>
  <c r="N102" i="9" s="1"/>
  <c r="N100" i="9"/>
  <c r="M99" i="9"/>
  <c r="M102" i="9" s="1"/>
  <c r="M100" i="9"/>
  <c r="K99" i="9"/>
  <c r="K102" i="9" s="1"/>
  <c r="K100" i="9"/>
  <c r="I99" i="9"/>
  <c r="I102" i="9" s="1"/>
  <c r="I100" i="9"/>
  <c r="H99" i="9"/>
  <c r="H100" i="9"/>
  <c r="G99" i="9"/>
  <c r="G102" i="9" s="1"/>
  <c r="G100" i="9"/>
  <c r="F99" i="9"/>
  <c r="F100" i="9"/>
  <c r="F102" i="9" s="1"/>
  <c r="E99" i="9"/>
  <c r="E100" i="9"/>
  <c r="D99" i="9"/>
  <c r="D100" i="9"/>
  <c r="C99" i="9"/>
  <c r="C102" i="9" s="1"/>
  <c r="C100" i="9"/>
  <c r="L100" i="9"/>
  <c r="J100" i="9"/>
  <c r="L99" i="9"/>
  <c r="J99" i="9"/>
  <c r="N94" i="9"/>
  <c r="N95" i="9"/>
  <c r="M94" i="9"/>
  <c r="M97" i="9" s="1"/>
  <c r="M95" i="9"/>
  <c r="K94" i="9"/>
  <c r="K95" i="9"/>
  <c r="K97" i="9" s="1"/>
  <c r="I94" i="9"/>
  <c r="I95" i="9"/>
  <c r="H94" i="9"/>
  <c r="H95" i="9"/>
  <c r="G94" i="9"/>
  <c r="G95" i="9"/>
  <c r="F94" i="9"/>
  <c r="F95" i="9"/>
  <c r="E94" i="9"/>
  <c r="E97" i="9" s="1"/>
  <c r="E95" i="9"/>
  <c r="D94" i="9"/>
  <c r="D95" i="9"/>
  <c r="C94" i="9"/>
  <c r="C95" i="9"/>
  <c r="L95" i="9"/>
  <c r="J95" i="9"/>
  <c r="L94" i="9"/>
  <c r="J94" i="9"/>
  <c r="P92" i="9"/>
  <c r="R92" i="9"/>
  <c r="Q92" i="9"/>
  <c r="P91" i="9"/>
  <c r="R91" i="9"/>
  <c r="Q91" i="9"/>
  <c r="P90" i="9"/>
  <c r="R90" i="9"/>
  <c r="Q90" i="9"/>
  <c r="P89" i="9"/>
  <c r="R89" i="9"/>
  <c r="Q89" i="9"/>
  <c r="P88" i="9"/>
  <c r="R88" i="9"/>
  <c r="Q88" i="9"/>
  <c r="P87" i="9"/>
  <c r="R87" i="9"/>
  <c r="Q87" i="9"/>
  <c r="S69" i="7"/>
  <c r="O69" i="7"/>
  <c r="AD56" i="7"/>
  <c r="D69" i="7"/>
  <c r="W5" i="7"/>
  <c r="W8" i="7"/>
  <c r="E12" i="7"/>
  <c r="E13" i="7"/>
  <c r="W14" i="7"/>
  <c r="E16" i="7"/>
  <c r="W24" i="7"/>
  <c r="E30" i="7"/>
  <c r="E40" i="7"/>
  <c r="W44" i="7"/>
  <c r="W46" i="7"/>
  <c r="E48" i="7"/>
  <c r="W4" i="7"/>
  <c r="J69" i="7"/>
  <c r="W6" i="7"/>
  <c r="E9" i="7"/>
  <c r="W12" i="7"/>
  <c r="E15" i="7"/>
  <c r="W18" i="7"/>
  <c r="E21" i="7"/>
  <c r="W26" i="7"/>
  <c r="E28" i="7"/>
  <c r="E31" i="7"/>
  <c r="W34" i="7"/>
  <c r="E37" i="7"/>
  <c r="W38" i="7"/>
  <c r="E39" i="7"/>
  <c r="E41" i="7"/>
  <c r="E42" i="7"/>
  <c r="W47" i="7"/>
  <c r="Z49" i="7"/>
  <c r="AA49" i="7" s="1"/>
  <c r="E50" i="7"/>
  <c r="W53" i="7"/>
  <c r="W54" i="7"/>
  <c r="F69" i="7"/>
  <c r="Y59" i="7"/>
  <c r="Y58" i="7"/>
  <c r="W48" i="7"/>
  <c r="E47" i="7"/>
  <c r="E23" i="7"/>
  <c r="E7" i="7"/>
  <c r="E45" i="7"/>
  <c r="E29" i="7"/>
  <c r="W42" i="7"/>
  <c r="W40" i="7"/>
  <c r="E10" i="7"/>
  <c r="W30" i="7"/>
  <c r="W51" i="7"/>
  <c r="W43" i="7"/>
  <c r="W35" i="7"/>
  <c r="W33" i="7"/>
  <c r="W27" i="7"/>
  <c r="W19" i="7"/>
  <c r="E17" i="7"/>
  <c r="W11" i="7"/>
  <c r="W22" i="7"/>
  <c r="W9" i="7"/>
  <c r="E8" i="7"/>
  <c r="E27" i="7"/>
  <c r="W45" i="7"/>
  <c r="W39" i="7"/>
  <c r="W29" i="7"/>
  <c r="E11" i="7"/>
  <c r="E49" i="7"/>
  <c r="W52" i="7"/>
  <c r="E36" i="7"/>
  <c r="W20" i="7"/>
  <c r="E33" i="7"/>
  <c r="W50" i="7"/>
  <c r="W41" i="7"/>
  <c r="W17" i="7"/>
  <c r="E20" i="7"/>
  <c r="W16" i="7"/>
  <c r="E43" i="7"/>
  <c r="E52" i="7"/>
  <c r="E19" i="7"/>
  <c r="E51" i="7"/>
  <c r="E35" i="7"/>
  <c r="E34" i="7"/>
  <c r="W13" i="7"/>
  <c r="E5" i="7"/>
  <c r="W23" i="7"/>
  <c r="E32" i="7"/>
  <c r="W32" i="7"/>
  <c r="W7" i="7"/>
  <c r="E24" i="7"/>
  <c r="E46" i="7"/>
  <c r="W36" i="7"/>
  <c r="E14" i="7"/>
  <c r="E6" i="7"/>
  <c r="W31" i="7"/>
  <c r="D48" i="5"/>
  <c r="V48" i="5"/>
  <c r="T48" i="5" s="1"/>
  <c r="S48" i="5" s="1"/>
  <c r="V40" i="5"/>
  <c r="V9" i="5"/>
  <c r="D47" i="5"/>
  <c r="V47" i="5"/>
  <c r="K47" i="5" s="1"/>
  <c r="J47" i="5" s="1"/>
  <c r="L47" i="5" s="1"/>
  <c r="V43" i="5"/>
  <c r="T43" i="5" s="1"/>
  <c r="S43" i="5" s="1"/>
  <c r="D31" i="5"/>
  <c r="V31" i="5"/>
  <c r="K31" i="5" s="1"/>
  <c r="J31" i="5" s="1"/>
  <c r="L31" i="5" s="1"/>
  <c r="V12" i="5"/>
  <c r="D8" i="5"/>
  <c r="V8" i="5"/>
  <c r="D15" i="5"/>
  <c r="V15" i="5"/>
  <c r="K15" i="5" s="1"/>
  <c r="J15" i="5" s="1"/>
  <c r="L15" i="5" s="1"/>
  <c r="D43" i="5"/>
  <c r="D27" i="5"/>
  <c r="D11" i="5"/>
  <c r="D40" i="5"/>
  <c r="D28" i="5"/>
  <c r="BE4" i="2"/>
  <c r="BF4" i="2"/>
  <c r="BG4" i="2"/>
  <c r="BH4" i="2"/>
  <c r="BD4" i="2"/>
  <c r="X59" i="5"/>
  <c r="X58" i="5"/>
  <c r="E62" i="2"/>
  <c r="R4" i="2"/>
  <c r="R5" i="2"/>
  <c r="R6" i="2"/>
  <c r="R7" i="2"/>
  <c r="R8" i="2"/>
  <c r="R9" i="2"/>
  <c r="R10" i="2"/>
  <c r="R11" i="2"/>
  <c r="R12" i="2"/>
  <c r="R13" i="2"/>
  <c r="R14" i="2"/>
  <c r="R15" i="2"/>
  <c r="R16" i="2"/>
  <c r="R17" i="2"/>
  <c r="R18" i="2"/>
  <c r="R19" i="2"/>
  <c r="R20" i="2"/>
  <c r="R21" i="2"/>
  <c r="R22" i="2"/>
  <c r="R23" i="2"/>
  <c r="R24" i="2"/>
  <c r="R25" i="2"/>
  <c r="R26" i="2"/>
  <c r="R27" i="2"/>
  <c r="R28" i="2"/>
  <c r="R29" i="2"/>
  <c r="R30" i="2"/>
  <c r="R31" i="2"/>
  <c r="R32" i="2"/>
  <c r="R33" i="2"/>
  <c r="R34" i="2"/>
  <c r="R35" i="2"/>
  <c r="R36" i="2"/>
  <c r="R37" i="2"/>
  <c r="R38" i="2"/>
  <c r="R39" i="2"/>
  <c r="R40" i="2"/>
  <c r="R41" i="2"/>
  <c r="R42" i="2"/>
  <c r="R43" i="2"/>
  <c r="R44" i="2"/>
  <c r="R45" i="2"/>
  <c r="R46" i="2"/>
  <c r="R47" i="2"/>
  <c r="R48" i="2"/>
  <c r="R49" i="2"/>
  <c r="R50" i="2"/>
  <c r="R51" i="2"/>
  <c r="R52" i="2"/>
  <c r="R53" i="2"/>
  <c r="R54" i="2"/>
  <c r="T59" i="2"/>
  <c r="AB58" i="2"/>
  <c r="T58" i="2"/>
  <c r="AB57" i="2"/>
  <c r="H57" i="2"/>
  <c r="E57" i="2"/>
  <c r="BB56" i="2"/>
  <c r="AC56" i="2"/>
  <c r="BB54" i="2"/>
  <c r="AC54" i="2"/>
  <c r="Q54" i="2"/>
  <c r="BB53" i="2"/>
  <c r="AC53" i="2"/>
  <c r="Q53" i="2"/>
  <c r="BB52" i="2"/>
  <c r="AC52" i="2"/>
  <c r="Q52" i="2"/>
  <c r="BB51" i="2"/>
  <c r="AC51" i="2"/>
  <c r="Q51" i="2"/>
  <c r="BB50" i="2"/>
  <c r="AC50" i="2"/>
  <c r="Q50" i="2"/>
  <c r="BB49" i="2"/>
  <c r="AC49" i="2"/>
  <c r="Q49" i="2"/>
  <c r="BB48" i="2"/>
  <c r="AC48" i="2"/>
  <c r="Q48" i="2"/>
  <c r="BB47" i="2"/>
  <c r="AC47" i="2"/>
  <c r="Q47" i="2"/>
  <c r="BB46" i="2"/>
  <c r="AC46" i="2"/>
  <c r="Q46" i="2"/>
  <c r="BB45" i="2"/>
  <c r="AC45" i="2"/>
  <c r="Q45" i="2"/>
  <c r="BB44" i="2"/>
  <c r="AC44" i="2"/>
  <c r="Q44" i="2"/>
  <c r="BB43" i="2"/>
  <c r="AC43" i="2"/>
  <c r="Q43" i="2"/>
  <c r="BB42" i="2"/>
  <c r="AC42" i="2"/>
  <c r="Q42" i="2"/>
  <c r="BB41" i="2"/>
  <c r="AC41" i="2"/>
  <c r="Q41" i="2"/>
  <c r="BB40" i="2"/>
  <c r="AC40" i="2"/>
  <c r="Q40" i="2"/>
  <c r="BB39" i="2"/>
  <c r="AC39" i="2"/>
  <c r="Q39" i="2"/>
  <c r="BB38" i="2"/>
  <c r="AC38" i="2"/>
  <c r="Q38" i="2"/>
  <c r="BB37" i="2"/>
  <c r="AC37" i="2"/>
  <c r="Q37" i="2"/>
  <c r="BB36" i="2"/>
  <c r="AC36" i="2"/>
  <c r="Q36" i="2"/>
  <c r="BB35" i="2"/>
  <c r="AC35" i="2"/>
  <c r="Q35" i="2"/>
  <c r="BB34" i="2"/>
  <c r="AC34" i="2"/>
  <c r="Q34" i="2"/>
  <c r="BB33" i="2"/>
  <c r="AC33" i="2"/>
  <c r="Q33" i="2"/>
  <c r="BB32" i="2"/>
  <c r="AC32" i="2"/>
  <c r="Q32" i="2"/>
  <c r="BB31" i="2"/>
  <c r="AC31" i="2"/>
  <c r="Q31" i="2"/>
  <c r="BB30" i="2"/>
  <c r="AC30" i="2"/>
  <c r="Q30" i="2"/>
  <c r="BB29" i="2"/>
  <c r="AC29" i="2"/>
  <c r="Q29" i="2"/>
  <c r="BB28" i="2"/>
  <c r="AC28" i="2"/>
  <c r="Q28" i="2"/>
  <c r="BB27" i="2"/>
  <c r="AC27" i="2"/>
  <c r="Q27" i="2"/>
  <c r="BB26" i="2"/>
  <c r="AC26" i="2"/>
  <c r="Q26" i="2"/>
  <c r="BB25" i="2"/>
  <c r="AC25" i="2"/>
  <c r="Q25" i="2"/>
  <c r="BB24" i="2"/>
  <c r="AC24" i="2"/>
  <c r="Q24" i="2"/>
  <c r="BB23" i="2"/>
  <c r="AC23" i="2"/>
  <c r="Q23" i="2"/>
  <c r="BB22" i="2"/>
  <c r="AC22" i="2"/>
  <c r="Q22" i="2"/>
  <c r="BB21" i="2"/>
  <c r="AC21" i="2"/>
  <c r="Q21" i="2"/>
  <c r="BB20" i="2"/>
  <c r="AC20" i="2"/>
  <c r="Q20" i="2"/>
  <c r="BB19" i="2"/>
  <c r="AC19" i="2"/>
  <c r="Q19" i="2"/>
  <c r="BB18" i="2"/>
  <c r="AC18" i="2"/>
  <c r="Q18" i="2"/>
  <c r="BB17" i="2"/>
  <c r="AC17" i="2"/>
  <c r="Q17" i="2"/>
  <c r="BB16" i="2"/>
  <c r="AC16" i="2"/>
  <c r="Q16" i="2"/>
  <c r="BB15" i="2"/>
  <c r="AC15" i="2"/>
  <c r="Q15" i="2"/>
  <c r="BB14" i="2"/>
  <c r="AC14" i="2"/>
  <c r="Q14" i="2"/>
  <c r="BB13" i="2"/>
  <c r="AC13" i="2"/>
  <c r="Q13" i="2"/>
  <c r="BB12" i="2"/>
  <c r="AC12" i="2"/>
  <c r="Q12" i="2"/>
  <c r="BB11" i="2"/>
  <c r="AC11" i="2"/>
  <c r="Q11" i="2"/>
  <c r="BB10" i="2"/>
  <c r="AC10" i="2"/>
  <c r="Q10" i="2"/>
  <c r="BB9" i="2"/>
  <c r="AC9" i="2"/>
  <c r="Q9" i="2"/>
  <c r="BB8" i="2"/>
  <c r="AC8" i="2"/>
  <c r="Q8" i="2"/>
  <c r="BB7" i="2"/>
  <c r="AC7" i="2"/>
  <c r="Q7" i="2"/>
  <c r="BB6" i="2"/>
  <c r="AC6" i="2"/>
  <c r="Q6" i="2"/>
  <c r="BB5" i="2"/>
  <c r="AC5" i="2"/>
  <c r="Q5" i="2"/>
  <c r="BB4" i="2"/>
  <c r="AC4" i="2"/>
  <c r="Q4" i="2"/>
  <c r="AU1" i="2"/>
  <c r="AD1" i="2"/>
  <c r="V1" i="2"/>
  <c r="E56" i="7"/>
  <c r="Y69" i="7"/>
  <c r="C56" i="11" l="1"/>
  <c r="D55" i="11" s="1"/>
  <c r="E56" i="11"/>
  <c r="Z51" i="7"/>
  <c r="AA51" i="7" s="1"/>
  <c r="Z35" i="7"/>
  <c r="AA35" i="7" s="1"/>
  <c r="Z45" i="7"/>
  <c r="AA45" i="7" s="1"/>
  <c r="V14" i="5"/>
  <c r="K14" i="5" s="1"/>
  <c r="J14" i="5" s="1"/>
  <c r="G35" i="5"/>
  <c r="F35" i="5" s="1"/>
  <c r="D46" i="5"/>
  <c r="D21" i="5"/>
  <c r="V30" i="5"/>
  <c r="K30" i="5" s="1"/>
  <c r="J30" i="5" s="1"/>
  <c r="V33" i="5"/>
  <c r="K33" i="5" s="1"/>
  <c r="J33" i="5" s="1"/>
  <c r="T52" i="5"/>
  <c r="S52" i="5" s="1"/>
  <c r="U52" i="5" s="1"/>
  <c r="G31" i="5"/>
  <c r="F31" i="5" s="1"/>
  <c r="D25" i="5"/>
  <c r="D17" i="5"/>
  <c r="D24" i="5"/>
  <c r="T31" i="5"/>
  <c r="S31" i="5" s="1"/>
  <c r="U31" i="5" s="1"/>
  <c r="D42" i="5"/>
  <c r="D26" i="5"/>
  <c r="D9" i="5"/>
  <c r="H102" i="9"/>
  <c r="D52" i="5"/>
  <c r="K40" i="5"/>
  <c r="J40" i="5" s="1"/>
  <c r="L40" i="5" s="1"/>
  <c r="K24" i="5"/>
  <c r="J24" i="5" s="1"/>
  <c r="L24" i="5" s="1"/>
  <c r="K8" i="5"/>
  <c r="J8" i="5" s="1"/>
  <c r="L8" i="5" s="1"/>
  <c r="V32" i="5"/>
  <c r="P32" i="5" s="1"/>
  <c r="O32" i="5" s="1"/>
  <c r="Q32" i="5" s="1"/>
  <c r="V16" i="5"/>
  <c r="K16" i="5" s="1"/>
  <c r="J16" i="5" s="1"/>
  <c r="L16" i="5" s="1"/>
  <c r="K12" i="5"/>
  <c r="J12" i="5" s="1"/>
  <c r="D35" i="5"/>
  <c r="V27" i="5"/>
  <c r="T27" i="5" s="1"/>
  <c r="S27" i="5" s="1"/>
  <c r="V11" i="5"/>
  <c r="T11" i="5" s="1"/>
  <c r="S11" i="5" s="1"/>
  <c r="U11" i="5" s="1"/>
  <c r="P40" i="5"/>
  <c r="O40" i="5" s="1"/>
  <c r="Q40" i="5" s="1"/>
  <c r="P8" i="5"/>
  <c r="O8" i="5" s="1"/>
  <c r="Q8" i="5" s="1"/>
  <c r="V19" i="5"/>
  <c r="G19" i="5" s="1"/>
  <c r="F19" i="5" s="1"/>
  <c r="H19" i="5" s="1"/>
  <c r="G32" i="5"/>
  <c r="F32" i="5" s="1"/>
  <c r="H32" i="5" s="1"/>
  <c r="H97" i="9"/>
  <c r="G47" i="5"/>
  <c r="F47" i="5" s="1"/>
  <c r="H47" i="5" s="1"/>
  <c r="G15" i="5"/>
  <c r="F15" i="5" s="1"/>
  <c r="H15" i="5" s="1"/>
  <c r="G46" i="5"/>
  <c r="F46" i="5" s="1"/>
  <c r="H46" i="5" s="1"/>
  <c r="T40" i="5"/>
  <c r="S40" i="5" s="1"/>
  <c r="U40" i="5" s="1"/>
  <c r="T8" i="5"/>
  <c r="S8" i="5" s="1"/>
  <c r="U8" i="5" s="1"/>
  <c r="I97" i="9"/>
  <c r="B56" i="5"/>
  <c r="V10" i="5"/>
  <c r="N97" i="9"/>
  <c r="K48" i="5"/>
  <c r="J48" i="5" s="1"/>
  <c r="L48" i="5" s="1"/>
  <c r="V21" i="5"/>
  <c r="K21" i="5" s="1"/>
  <c r="J21" i="5" s="1"/>
  <c r="L21" i="5" s="1"/>
  <c r="D97" i="9"/>
  <c r="D36" i="5"/>
  <c r="D39" i="5"/>
  <c r="D23" i="5"/>
  <c r="D7" i="5"/>
  <c r="K52" i="5"/>
  <c r="J52" i="5" s="1"/>
  <c r="L52" i="5" s="1"/>
  <c r="K36" i="5"/>
  <c r="J36" i="5" s="1"/>
  <c r="L36" i="5" s="1"/>
  <c r="T36" i="5"/>
  <c r="S36" i="5" s="1"/>
  <c r="U36" i="5" s="1"/>
  <c r="G51" i="5"/>
  <c r="F51" i="5" s="1"/>
  <c r="H51" i="5" s="1"/>
  <c r="V20" i="5"/>
  <c r="T20" i="5" s="1"/>
  <c r="S20" i="5" s="1"/>
  <c r="U20" i="5" s="1"/>
  <c r="F97" i="9"/>
  <c r="P9" i="5"/>
  <c r="O9" i="5" s="1"/>
  <c r="Q9" i="5" s="1"/>
  <c r="T47" i="5"/>
  <c r="S47" i="5" s="1"/>
  <c r="U47" i="5" s="1"/>
  <c r="V4" i="5"/>
  <c r="K4" i="5" s="1"/>
  <c r="P24" i="5"/>
  <c r="O24" i="5" s="1"/>
  <c r="Q24" i="5" s="1"/>
  <c r="G97" i="9"/>
  <c r="V54" i="5"/>
  <c r="K54" i="5" s="1"/>
  <c r="J54" i="5" s="1"/>
  <c r="L54" i="5" s="1"/>
  <c r="D38" i="5"/>
  <c r="D22" i="5"/>
  <c r="V6" i="5"/>
  <c r="T6" i="5" s="1"/>
  <c r="S6" i="5" s="1"/>
  <c r="U6" i="5" s="1"/>
  <c r="D53" i="5"/>
  <c r="D37" i="5"/>
  <c r="K51" i="5"/>
  <c r="J51" i="5" s="1"/>
  <c r="L51" i="5" s="1"/>
  <c r="K35" i="5"/>
  <c r="J35" i="5" s="1"/>
  <c r="L35" i="5" s="1"/>
  <c r="G23" i="5"/>
  <c r="F23" i="5" s="1"/>
  <c r="H23" i="5" s="1"/>
  <c r="T15" i="5"/>
  <c r="S15" i="5" s="1"/>
  <c r="U15" i="5" s="1"/>
  <c r="V7" i="5"/>
  <c r="T7" i="5" s="1"/>
  <c r="T4" i="5"/>
  <c r="S4" i="5" s="1"/>
  <c r="T23" i="5"/>
  <c r="S23" i="5" s="1"/>
  <c r="U23" i="5" s="1"/>
  <c r="R56" i="5"/>
  <c r="D32" i="5"/>
  <c r="V44" i="5"/>
  <c r="K44" i="5" s="1"/>
  <c r="J44" i="5" s="1"/>
  <c r="L44" i="5" s="1"/>
  <c r="D102" i="9"/>
  <c r="T24" i="5"/>
  <c r="S24" i="5" s="1"/>
  <c r="U24" i="5" s="1"/>
  <c r="V49" i="5"/>
  <c r="K49" i="5" s="1"/>
  <c r="J49" i="5" s="1"/>
  <c r="L49" i="5" s="1"/>
  <c r="D33" i="5"/>
  <c r="V17" i="5"/>
  <c r="K17" i="5" s="1"/>
  <c r="J17" i="5" s="1"/>
  <c r="D45" i="5"/>
  <c r="D29" i="5"/>
  <c r="D13" i="5"/>
  <c r="V39" i="5"/>
  <c r="G39" i="5" s="1"/>
  <c r="F39" i="5" s="1"/>
  <c r="H39" i="5" s="1"/>
  <c r="C97" i="9"/>
  <c r="E102" i="9"/>
  <c r="T51" i="5"/>
  <c r="S51" i="5" s="1"/>
  <c r="U51" i="5" s="1"/>
  <c r="T35" i="5"/>
  <c r="S35" i="5" s="1"/>
  <c r="U35" i="5" s="1"/>
  <c r="D10" i="5"/>
  <c r="G48" i="5"/>
  <c r="F48" i="5" s="1"/>
  <c r="P46" i="5"/>
  <c r="O46" i="5" s="1"/>
  <c r="Q46" i="5" s="1"/>
  <c r="P30" i="5"/>
  <c r="O30" i="5" s="1"/>
  <c r="Q30" i="5" s="1"/>
  <c r="P14" i="5"/>
  <c r="O14" i="5" s="1"/>
  <c r="Q14" i="5" s="1"/>
  <c r="G30" i="5"/>
  <c r="F30" i="5" s="1"/>
  <c r="P13" i="5"/>
  <c r="O13" i="5" s="1"/>
  <c r="Q13" i="5" s="1"/>
  <c r="D51" i="5"/>
  <c r="D4" i="5"/>
  <c r="K9" i="5"/>
  <c r="J9" i="5" s="1"/>
  <c r="L9" i="5" s="1"/>
  <c r="P44" i="5"/>
  <c r="O44" i="5" s="1"/>
  <c r="Q44" i="5" s="1"/>
  <c r="P28" i="5"/>
  <c r="O28" i="5" s="1"/>
  <c r="Q28" i="5" s="1"/>
  <c r="P12" i="5"/>
  <c r="O12" i="5" s="1"/>
  <c r="Q12" i="5" s="1"/>
  <c r="K32" i="5"/>
  <c r="J32" i="5" s="1"/>
  <c r="L32" i="5" s="1"/>
  <c r="L46" i="5"/>
  <c r="L30" i="5"/>
  <c r="L14" i="5"/>
  <c r="P33" i="5"/>
  <c r="O33" i="5" s="1"/>
  <c r="Q33" i="5" s="1"/>
  <c r="P17" i="5"/>
  <c r="O17" i="5" s="1"/>
  <c r="Q17" i="5" s="1"/>
  <c r="G33" i="5"/>
  <c r="F33" i="5" s="1"/>
  <c r="L28" i="5"/>
  <c r="L12" i="5"/>
  <c r="T17" i="5"/>
  <c r="S17" i="5" s="1"/>
  <c r="U17" i="5" s="1"/>
  <c r="H48" i="5"/>
  <c r="H31" i="5"/>
  <c r="U48" i="5"/>
  <c r="K25" i="5"/>
  <c r="J25" i="5" s="1"/>
  <c r="L25" i="5" s="1"/>
  <c r="P10" i="5"/>
  <c r="O10" i="5" s="1"/>
  <c r="Q10" i="5" s="1"/>
  <c r="G10" i="5"/>
  <c r="F10" i="5" s="1"/>
  <c r="H10" i="5" s="1"/>
  <c r="H13" i="5"/>
  <c r="P25" i="5"/>
  <c r="O25" i="5" s="1"/>
  <c r="Q25" i="5" s="1"/>
  <c r="U43" i="5"/>
  <c r="U27" i="5"/>
  <c r="L33" i="5"/>
  <c r="L17" i="5"/>
  <c r="H35" i="5"/>
  <c r="P43" i="5"/>
  <c r="O43" i="5" s="1"/>
  <c r="Q43" i="5" s="1"/>
  <c r="P27" i="5"/>
  <c r="O27" i="5" s="1"/>
  <c r="Q27" i="5" s="1"/>
  <c r="V22" i="5"/>
  <c r="K22" i="5" s="1"/>
  <c r="J22" i="5" s="1"/>
  <c r="L22" i="5" s="1"/>
  <c r="V18" i="5"/>
  <c r="G18" i="5" s="1"/>
  <c r="F18" i="5" s="1"/>
  <c r="G13" i="5"/>
  <c r="F13" i="5" s="1"/>
  <c r="T46" i="5"/>
  <c r="S46" i="5" s="1"/>
  <c r="T30" i="5"/>
  <c r="S30" i="5" s="1"/>
  <c r="U30" i="5" s="1"/>
  <c r="T14" i="5"/>
  <c r="S14" i="5" s="1"/>
  <c r="U14" i="5" s="1"/>
  <c r="P42" i="5"/>
  <c r="O42" i="5" s="1"/>
  <c r="Q42" i="5" s="1"/>
  <c r="V29" i="5"/>
  <c r="G29" i="5" s="1"/>
  <c r="F29" i="5" s="1"/>
  <c r="V26" i="5"/>
  <c r="G26" i="5" s="1"/>
  <c r="F26" i="5" s="1"/>
  <c r="H26" i="5" s="1"/>
  <c r="G28" i="5"/>
  <c r="F28" i="5" s="1"/>
  <c r="G12" i="5"/>
  <c r="F12" i="5" s="1"/>
  <c r="H12" i="5" s="1"/>
  <c r="I56" i="5"/>
  <c r="T13" i="5"/>
  <c r="S13" i="5" s="1"/>
  <c r="U13" i="5" s="1"/>
  <c r="G43" i="5"/>
  <c r="F43" i="5" s="1"/>
  <c r="G27" i="5"/>
  <c r="F27" i="5" s="1"/>
  <c r="H27" i="5" s="1"/>
  <c r="K13" i="5"/>
  <c r="J13" i="5" s="1"/>
  <c r="L13" i="5" s="1"/>
  <c r="P23" i="5"/>
  <c r="O23" i="5" s="1"/>
  <c r="Q23" i="5" s="1"/>
  <c r="P7" i="5"/>
  <c r="O7" i="5" s="1"/>
  <c r="Q7" i="5" s="1"/>
  <c r="T44" i="5"/>
  <c r="S44" i="5" s="1"/>
  <c r="U44" i="5" s="1"/>
  <c r="T28" i="5"/>
  <c r="S28" i="5" s="1"/>
  <c r="U28" i="5" s="1"/>
  <c r="T12" i="5"/>
  <c r="S12" i="5" s="1"/>
  <c r="U12" i="5" s="1"/>
  <c r="D5" i="5"/>
  <c r="C56" i="5"/>
  <c r="V37" i="5"/>
  <c r="K37" i="5" s="1"/>
  <c r="J37" i="5" s="1"/>
  <c r="L37" i="5" s="1"/>
  <c r="V34" i="5"/>
  <c r="G34" i="5" s="1"/>
  <c r="F34" i="5" s="1"/>
  <c r="D6" i="5"/>
  <c r="E56" i="5"/>
  <c r="G25" i="5"/>
  <c r="F25" i="5" s="1"/>
  <c r="G9" i="5"/>
  <c r="F9" i="5" s="1"/>
  <c r="H9" i="5" s="1"/>
  <c r="K43" i="5"/>
  <c r="J43" i="5" s="1"/>
  <c r="L43" i="5" s="1"/>
  <c r="K27" i="5"/>
  <c r="J27" i="5" s="1"/>
  <c r="L27" i="5" s="1"/>
  <c r="K11" i="5"/>
  <c r="J11" i="5" s="1"/>
  <c r="L11" i="5" s="1"/>
  <c r="P21" i="5"/>
  <c r="O21" i="5" s="1"/>
  <c r="Q21" i="5" s="1"/>
  <c r="T10" i="5"/>
  <c r="S10" i="5" s="1"/>
  <c r="U10" i="5" s="1"/>
  <c r="G40" i="5"/>
  <c r="F40" i="5" s="1"/>
  <c r="G24" i="5"/>
  <c r="F24" i="5" s="1"/>
  <c r="G8" i="5"/>
  <c r="F8" i="5" s="1"/>
  <c r="N56" i="5"/>
  <c r="K10" i="5"/>
  <c r="J10" i="5" s="1"/>
  <c r="L10" i="5" s="1"/>
  <c r="P52" i="5"/>
  <c r="O52" i="5" s="1"/>
  <c r="Q52" i="5" s="1"/>
  <c r="P36" i="5"/>
  <c r="O36" i="5" s="1"/>
  <c r="Q36" i="5" s="1"/>
  <c r="P20" i="5"/>
  <c r="O20" i="5" s="1"/>
  <c r="Q20" i="5" s="1"/>
  <c r="T25" i="5"/>
  <c r="S25" i="5" s="1"/>
  <c r="U25" i="5" s="1"/>
  <c r="T9" i="5"/>
  <c r="S9" i="5" s="1"/>
  <c r="U9" i="5" s="1"/>
  <c r="V41" i="5"/>
  <c r="P41" i="5" s="1"/>
  <c r="O41" i="5" s="1"/>
  <c r="Q41" i="5" s="1"/>
  <c r="V38" i="5"/>
  <c r="G38" i="5" s="1"/>
  <c r="F38" i="5" s="1"/>
  <c r="V5" i="5"/>
  <c r="K5" i="5" s="1"/>
  <c r="J5" i="5" s="1"/>
  <c r="L5" i="5" s="1"/>
  <c r="P51" i="5"/>
  <c r="O51" i="5" s="1"/>
  <c r="Q51" i="5" s="1"/>
  <c r="P35" i="5"/>
  <c r="O35" i="5" s="1"/>
  <c r="Q35" i="5" s="1"/>
  <c r="V45" i="5"/>
  <c r="G45" i="5" s="1"/>
  <c r="F45" i="5" s="1"/>
  <c r="V42" i="5"/>
  <c r="G42" i="5" s="1"/>
  <c r="F42" i="5" s="1"/>
  <c r="H42" i="5" s="1"/>
  <c r="D49" i="5"/>
  <c r="K23" i="5"/>
  <c r="J23" i="5" s="1"/>
  <c r="L23" i="5" s="1"/>
  <c r="V53" i="5"/>
  <c r="K53" i="5" s="1"/>
  <c r="J53" i="5" s="1"/>
  <c r="L53" i="5" s="1"/>
  <c r="G52" i="5"/>
  <c r="F52" i="5" s="1"/>
  <c r="G36" i="5"/>
  <c r="F36" i="5" s="1"/>
  <c r="H36" i="5" s="1"/>
  <c r="G20" i="5"/>
  <c r="F20" i="5" s="1"/>
  <c r="P48" i="5"/>
  <c r="O48" i="5" s="1"/>
  <c r="Q48" i="5" s="1"/>
  <c r="V50" i="5"/>
  <c r="G50" i="5" s="1"/>
  <c r="F50" i="5" s="1"/>
  <c r="P47" i="5"/>
  <c r="O47" i="5" s="1"/>
  <c r="Q47" i="5" s="1"/>
  <c r="P31" i="5"/>
  <c r="O31" i="5" s="1"/>
  <c r="Q31" i="5" s="1"/>
  <c r="P15" i="5"/>
  <c r="O15" i="5" s="1"/>
  <c r="Q15" i="5" s="1"/>
  <c r="D54" i="5"/>
  <c r="Z27" i="7"/>
  <c r="AA27" i="7" s="1"/>
  <c r="Z33" i="7"/>
  <c r="AA33" i="7" s="1"/>
  <c r="Z52" i="7"/>
  <c r="AA52" i="7" s="1"/>
  <c r="Z42" i="7"/>
  <c r="AA42" i="7" s="1"/>
  <c r="Z16" i="7"/>
  <c r="AA16" i="7" s="1"/>
  <c r="E4" i="7"/>
  <c r="W21" i="7"/>
  <c r="E54" i="7"/>
  <c r="W25" i="7"/>
  <c r="E44" i="7"/>
  <c r="E25" i="7"/>
  <c r="Z48" i="7"/>
  <c r="AA48" i="7" s="1"/>
  <c r="W10" i="7"/>
  <c r="E18" i="7"/>
  <c r="E53" i="7"/>
  <c r="E22" i="7"/>
  <c r="W37" i="7"/>
  <c r="C69" i="7"/>
  <c r="W28" i="7"/>
  <c r="W15" i="7"/>
  <c r="E26" i="7"/>
  <c r="W56" i="7"/>
  <c r="E38" i="7"/>
  <c r="Z39" i="7"/>
  <c r="AA39" i="7" s="1"/>
  <c r="D56" i="11" l="1"/>
  <c r="Z40" i="7"/>
  <c r="AA40" i="7" s="1"/>
  <c r="Z36" i="7"/>
  <c r="AA36" i="7" s="1"/>
  <c r="Z30" i="7"/>
  <c r="AA30" i="7" s="1"/>
  <c r="Z12" i="7"/>
  <c r="AA12" i="7" s="1"/>
  <c r="Z26" i="7"/>
  <c r="AA26" i="7" s="1"/>
  <c r="T21" i="5"/>
  <c r="S21" i="5" s="1"/>
  <c r="U21" i="5" s="1"/>
  <c r="P39" i="5"/>
  <c r="O39" i="5" s="1"/>
  <c r="Q39" i="5" s="1"/>
  <c r="T33" i="5"/>
  <c r="S33" i="5" s="1"/>
  <c r="U33" i="5" s="1"/>
  <c r="G6" i="5"/>
  <c r="F6" i="5" s="1"/>
  <c r="Y6" i="5" s="1"/>
  <c r="Z6" i="5" s="1"/>
  <c r="T19" i="5"/>
  <c r="S19" i="5" s="1"/>
  <c r="U19" i="5" s="1"/>
  <c r="P6" i="5"/>
  <c r="O6" i="5" s="1"/>
  <c r="Q6" i="5" s="1"/>
  <c r="K6" i="5"/>
  <c r="J6" i="5" s="1"/>
  <c r="L6" i="5" s="1"/>
  <c r="G21" i="5"/>
  <c r="F21" i="5" s="1"/>
  <c r="H21" i="5" s="1"/>
  <c r="K45" i="5"/>
  <c r="J45" i="5" s="1"/>
  <c r="L45" i="5" s="1"/>
  <c r="G14" i="5"/>
  <c r="F14" i="5" s="1"/>
  <c r="T32" i="5"/>
  <c r="S32" i="5" s="1"/>
  <c r="U32" i="5" s="1"/>
  <c r="Y30" i="5"/>
  <c r="Z30" i="5" s="1"/>
  <c r="H30" i="5"/>
  <c r="T54" i="5"/>
  <c r="S54" i="5" s="1"/>
  <c r="U54" i="5" s="1"/>
  <c r="T39" i="5"/>
  <c r="S39" i="5" s="1"/>
  <c r="U39" i="5" s="1"/>
  <c r="T38" i="5"/>
  <c r="S38" i="5" s="1"/>
  <c r="U38" i="5" s="1"/>
  <c r="Y46" i="5"/>
  <c r="Z46" i="5" s="1"/>
  <c r="G17" i="5"/>
  <c r="F17" i="5" s="1"/>
  <c r="Y17" i="5" s="1"/>
  <c r="Z17" i="5" s="1"/>
  <c r="G7" i="5"/>
  <c r="F7" i="5" s="1"/>
  <c r="H7" i="5" s="1"/>
  <c r="K7" i="5"/>
  <c r="J7" i="5" s="1"/>
  <c r="L7" i="5" s="1"/>
  <c r="G11" i="5"/>
  <c r="F11" i="5" s="1"/>
  <c r="G49" i="5"/>
  <c r="F49" i="5" s="1"/>
  <c r="K19" i="5"/>
  <c r="J19" i="5" s="1"/>
  <c r="L19" i="5" s="1"/>
  <c r="Y15" i="5"/>
  <c r="Z15" i="5" s="1"/>
  <c r="T5" i="5"/>
  <c r="S5" i="5" s="1"/>
  <c r="U5" i="5" s="1"/>
  <c r="K39" i="5"/>
  <c r="J39" i="5" s="1"/>
  <c r="L39" i="5" s="1"/>
  <c r="T37" i="5"/>
  <c r="S37" i="5" s="1"/>
  <c r="U37" i="5" s="1"/>
  <c r="T16" i="5"/>
  <c r="S16" i="5" s="1"/>
  <c r="U16" i="5" s="1"/>
  <c r="P16" i="5"/>
  <c r="O16" i="5" s="1"/>
  <c r="Y8" i="5"/>
  <c r="Z8" i="5" s="1"/>
  <c r="P22" i="5"/>
  <c r="O22" i="5" s="1"/>
  <c r="Q22" i="5" s="1"/>
  <c r="G16" i="5"/>
  <c r="F16" i="5" s="1"/>
  <c r="H16" i="5" s="1"/>
  <c r="Y24" i="5"/>
  <c r="Z24" i="5" s="1"/>
  <c r="P11" i="5"/>
  <c r="O11" i="5" s="1"/>
  <c r="Q11" i="5" s="1"/>
  <c r="P19" i="5"/>
  <c r="O19" i="5" s="1"/>
  <c r="Y40" i="5"/>
  <c r="Z40" i="5" s="1"/>
  <c r="G44" i="5"/>
  <c r="F44" i="5" s="1"/>
  <c r="H44" i="5" s="1"/>
  <c r="S7" i="5"/>
  <c r="U7" i="5" s="1"/>
  <c r="Y23" i="5"/>
  <c r="Z23" i="5" s="1"/>
  <c r="Y25" i="5"/>
  <c r="Z25" i="5" s="1"/>
  <c r="H25" i="5"/>
  <c r="K29" i="5"/>
  <c r="J29" i="5" s="1"/>
  <c r="L29" i="5" s="1"/>
  <c r="G22" i="5"/>
  <c r="F22" i="5" s="1"/>
  <c r="H22" i="5" s="1"/>
  <c r="G4" i="5"/>
  <c r="P49" i="5"/>
  <c r="O49" i="5" s="1"/>
  <c r="Q49" i="5" s="1"/>
  <c r="Y43" i="5"/>
  <c r="Z43" i="5" s="1"/>
  <c r="G54" i="5"/>
  <c r="F54" i="5" s="1"/>
  <c r="H54" i="5" s="1"/>
  <c r="P4" i="5"/>
  <c r="O4" i="5" s="1"/>
  <c r="Y48" i="5"/>
  <c r="Z48" i="5" s="1"/>
  <c r="Y20" i="5"/>
  <c r="Z20" i="5" s="1"/>
  <c r="P54" i="5"/>
  <c r="O54" i="5" s="1"/>
  <c r="Q54" i="5" s="1"/>
  <c r="T45" i="5"/>
  <c r="S45" i="5" s="1"/>
  <c r="U45" i="5" s="1"/>
  <c r="P26" i="5"/>
  <c r="O26" i="5" s="1"/>
  <c r="Q26" i="5" s="1"/>
  <c r="Y52" i="5"/>
  <c r="Z52" i="5" s="1"/>
  <c r="T26" i="5"/>
  <c r="S26" i="5" s="1"/>
  <c r="U26" i="5" s="1"/>
  <c r="T49" i="5"/>
  <c r="S49" i="5" s="1"/>
  <c r="U49" i="5" s="1"/>
  <c r="T42" i="5"/>
  <c r="S42" i="5" s="1"/>
  <c r="U42" i="5" s="1"/>
  <c r="Y28" i="5"/>
  <c r="Z28" i="5" s="1"/>
  <c r="H20" i="5"/>
  <c r="Y44" i="5"/>
  <c r="Z44" i="5" s="1"/>
  <c r="P29" i="5"/>
  <c r="O29" i="5" s="1"/>
  <c r="Q29" i="5" s="1"/>
  <c r="T22" i="5"/>
  <c r="S22" i="5" s="1"/>
  <c r="U22" i="5" s="1"/>
  <c r="P45" i="5"/>
  <c r="O45" i="5" s="1"/>
  <c r="Q45" i="5" s="1"/>
  <c r="K20" i="5"/>
  <c r="J20" i="5" s="1"/>
  <c r="L20" i="5" s="1"/>
  <c r="H38" i="5"/>
  <c r="H29" i="5"/>
  <c r="H45" i="5"/>
  <c r="Y31" i="5"/>
  <c r="Z31" i="5" s="1"/>
  <c r="Q19" i="5"/>
  <c r="Y47" i="5"/>
  <c r="Z47" i="5" s="1"/>
  <c r="P5" i="5"/>
  <c r="O5" i="5" s="1"/>
  <c r="Q5" i="5" s="1"/>
  <c r="P38" i="5"/>
  <c r="O38" i="5" s="1"/>
  <c r="Q38" i="5" s="1"/>
  <c r="H17" i="5"/>
  <c r="U4" i="5"/>
  <c r="K18" i="5"/>
  <c r="J18" i="5" s="1"/>
  <c r="L18" i="5" s="1"/>
  <c r="H8" i="5"/>
  <c r="H28" i="5"/>
  <c r="T18" i="5"/>
  <c r="S18" i="5" s="1"/>
  <c r="U18" i="5" s="1"/>
  <c r="P37" i="5"/>
  <c r="O37" i="5" s="1"/>
  <c r="Q37" i="5" s="1"/>
  <c r="D56" i="5"/>
  <c r="K34" i="5"/>
  <c r="J34" i="5" s="1"/>
  <c r="L34" i="5" s="1"/>
  <c r="H24" i="5"/>
  <c r="Y32" i="5"/>
  <c r="Z32" i="5" s="1"/>
  <c r="T34" i="5"/>
  <c r="S34" i="5" s="1"/>
  <c r="U34" i="5" s="1"/>
  <c r="G37" i="5"/>
  <c r="F37" i="5" s="1"/>
  <c r="P53" i="5"/>
  <c r="O53" i="5" s="1"/>
  <c r="Q53" i="5" s="1"/>
  <c r="K50" i="5"/>
  <c r="J50" i="5" s="1"/>
  <c r="L50" i="5" s="1"/>
  <c r="K38" i="5"/>
  <c r="J38" i="5" s="1"/>
  <c r="L38" i="5" s="1"/>
  <c r="G53" i="5"/>
  <c r="F53" i="5" s="1"/>
  <c r="J4" i="5"/>
  <c r="Y35" i="5"/>
  <c r="Z35" i="5" s="1"/>
  <c r="Y51" i="5"/>
  <c r="Z51" i="5" s="1"/>
  <c r="H40" i="5"/>
  <c r="H43" i="5"/>
  <c r="Y13" i="5"/>
  <c r="Z13" i="5" s="1"/>
  <c r="U46" i="5"/>
  <c r="T53" i="5"/>
  <c r="S53" i="5" s="1"/>
  <c r="U53" i="5" s="1"/>
  <c r="K41" i="5"/>
  <c r="J41" i="5" s="1"/>
  <c r="L41" i="5" s="1"/>
  <c r="G5" i="5"/>
  <c r="F5" i="5" s="1"/>
  <c r="T41" i="5"/>
  <c r="S41" i="5" s="1"/>
  <c r="U41" i="5" s="1"/>
  <c r="T29" i="5"/>
  <c r="S29" i="5" s="1"/>
  <c r="U29" i="5" s="1"/>
  <c r="T50" i="5"/>
  <c r="S50" i="5" s="1"/>
  <c r="U50" i="5" s="1"/>
  <c r="K26" i="5"/>
  <c r="J26" i="5" s="1"/>
  <c r="L26" i="5" s="1"/>
  <c r="P18" i="5"/>
  <c r="O18" i="5" s="1"/>
  <c r="Q18" i="5" s="1"/>
  <c r="Y36" i="5"/>
  <c r="Z36" i="5" s="1"/>
  <c r="K42" i="5"/>
  <c r="J42" i="5" s="1"/>
  <c r="L42" i="5" s="1"/>
  <c r="Y9" i="5"/>
  <c r="Z9" i="5" s="1"/>
  <c r="Y12" i="5"/>
  <c r="Z12" i="5" s="1"/>
  <c r="P34" i="5"/>
  <c r="O34" i="5" s="1"/>
  <c r="Q34" i="5" s="1"/>
  <c r="H18" i="5"/>
  <c r="P50" i="5"/>
  <c r="O50" i="5" s="1"/>
  <c r="Q50" i="5" s="1"/>
  <c r="H50" i="5"/>
  <c r="G41" i="5"/>
  <c r="F41" i="5" s="1"/>
  <c r="H6" i="5"/>
  <c r="Y14" i="5"/>
  <c r="Z14" i="5" s="1"/>
  <c r="H14" i="5"/>
  <c r="Y33" i="5"/>
  <c r="Z33" i="5" s="1"/>
  <c r="H33" i="5"/>
  <c r="H52" i="5"/>
  <c r="H34" i="5"/>
  <c r="Y10" i="5"/>
  <c r="Z10" i="5" s="1"/>
  <c r="H49" i="5"/>
  <c r="Y27" i="5"/>
  <c r="Z27" i="5" s="1"/>
  <c r="Z5" i="7"/>
  <c r="AA5" i="7" s="1"/>
  <c r="Z50" i="7"/>
  <c r="AA50" i="7" s="1"/>
  <c r="Z8" i="7"/>
  <c r="AA8" i="7" s="1"/>
  <c r="Z38" i="7"/>
  <c r="AA38" i="7" s="1"/>
  <c r="Z20" i="7"/>
  <c r="AA20" i="7" s="1"/>
  <c r="Z13" i="7"/>
  <c r="AA13" i="7" s="1"/>
  <c r="Z47" i="7"/>
  <c r="AA47" i="7" s="1"/>
  <c r="Z31" i="7"/>
  <c r="AA31" i="7" s="1"/>
  <c r="Z9" i="7"/>
  <c r="AA9" i="7" s="1"/>
  <c r="Z18" i="7"/>
  <c r="AA18" i="7" s="1"/>
  <c r="K56" i="7"/>
  <c r="Z29" i="7"/>
  <c r="AA29" i="7" s="1"/>
  <c r="Z4" i="7"/>
  <c r="Z43" i="7"/>
  <c r="AA43" i="7" s="1"/>
  <c r="Z24" i="7"/>
  <c r="AA24" i="7" s="1"/>
  <c r="Z44" i="7"/>
  <c r="AA44" i="7" s="1"/>
  <c r="Z22" i="7"/>
  <c r="AA22" i="7" s="1"/>
  <c r="Z11" i="7"/>
  <c r="AA11" i="7" s="1"/>
  <c r="Z53" i="7"/>
  <c r="AA53" i="7" s="1"/>
  <c r="Z32" i="7"/>
  <c r="AA32" i="7" s="1"/>
  <c r="Z14" i="7"/>
  <c r="AA14" i="7" s="1"/>
  <c r="Z19" i="7"/>
  <c r="AA19" i="7" s="1"/>
  <c r="Z23" i="7"/>
  <c r="AA23" i="7" s="1"/>
  <c r="Z34" i="7"/>
  <c r="AA34" i="7" s="1"/>
  <c r="Z46" i="7"/>
  <c r="AA46" i="7" s="1"/>
  <c r="Z7" i="7"/>
  <c r="AA7" i="7" s="1"/>
  <c r="Z17" i="7"/>
  <c r="AA17" i="7" s="1"/>
  <c r="Z41" i="7"/>
  <c r="AA41" i="7" s="1"/>
  <c r="M56" i="7"/>
  <c r="R56" i="7"/>
  <c r="T56" i="7"/>
  <c r="V56" i="7"/>
  <c r="P56" i="7"/>
  <c r="Z6" i="7"/>
  <c r="AA6" i="7" s="1"/>
  <c r="F56" i="11" l="1"/>
  <c r="H55" i="11" s="1"/>
  <c r="I56" i="7"/>
  <c r="Y26" i="5"/>
  <c r="Z26" i="5" s="1"/>
  <c r="Y21" i="5"/>
  <c r="Z21" i="5" s="1"/>
  <c r="Y11" i="5"/>
  <c r="Z11" i="5" s="1"/>
  <c r="Y16" i="5"/>
  <c r="Z16" i="5" s="1"/>
  <c r="G56" i="5"/>
  <c r="Q16" i="5"/>
  <c r="Y49" i="5"/>
  <c r="Z49" i="5" s="1"/>
  <c r="Y45" i="5"/>
  <c r="Z45" i="5" s="1"/>
  <c r="Y19" i="5"/>
  <c r="Z19" i="5" s="1"/>
  <c r="Y39" i="5"/>
  <c r="Z39" i="5" s="1"/>
  <c r="Y7" i="5"/>
  <c r="Z7" i="5" s="1"/>
  <c r="H11" i="5"/>
  <c r="Y54" i="5"/>
  <c r="Z54" i="5" s="1"/>
  <c r="S56" i="5"/>
  <c r="P56" i="5"/>
  <c r="Y34" i="5"/>
  <c r="Z34" i="5" s="1"/>
  <c r="Y22" i="5"/>
  <c r="Z22" i="5" s="1"/>
  <c r="U56" i="5"/>
  <c r="F4" i="5"/>
  <c r="H4" i="5" s="1"/>
  <c r="T56" i="5"/>
  <c r="K56" i="5"/>
  <c r="O56" i="5"/>
  <c r="Q4" i="5"/>
  <c r="Q56" i="5" s="1"/>
  <c r="Y37" i="5"/>
  <c r="Z37" i="5" s="1"/>
  <c r="H37" i="5"/>
  <c r="Y41" i="5"/>
  <c r="Z41" i="5" s="1"/>
  <c r="H41" i="5"/>
  <c r="J56" i="5"/>
  <c r="L4" i="5"/>
  <c r="L56" i="5" s="1"/>
  <c r="Y50" i="5"/>
  <c r="Z50" i="5" s="1"/>
  <c r="Y29" i="5"/>
  <c r="Z29" i="5" s="1"/>
  <c r="Y18" i="5"/>
  <c r="Z18" i="5" s="1"/>
  <c r="Y42" i="5"/>
  <c r="Z42" i="5" s="1"/>
  <c r="Y5" i="5"/>
  <c r="Z5" i="5" s="1"/>
  <c r="H5" i="5"/>
  <c r="Y53" i="5"/>
  <c r="Z53" i="5" s="1"/>
  <c r="H53" i="5"/>
  <c r="Y38" i="5"/>
  <c r="Z38" i="5" s="1"/>
  <c r="K68" i="7"/>
  <c r="M68" i="7"/>
  <c r="I69" i="7"/>
  <c r="I70" i="7" s="1"/>
  <c r="R68" i="7"/>
  <c r="P68" i="7"/>
  <c r="Z21" i="7"/>
  <c r="AA21" i="7" s="1"/>
  <c r="Z15" i="7"/>
  <c r="AA15" i="7" s="1"/>
  <c r="Z28" i="7"/>
  <c r="AA28" i="7" s="1"/>
  <c r="AA4" i="7"/>
  <c r="Z10" i="7"/>
  <c r="AA10" i="7" s="1"/>
  <c r="Z25" i="7"/>
  <c r="AA25" i="7" s="1"/>
  <c r="T68" i="7"/>
  <c r="V68" i="7"/>
  <c r="Z37" i="7"/>
  <c r="AA37" i="7" s="1"/>
  <c r="G56" i="7"/>
  <c r="U55" i="5" l="1"/>
  <c r="Y4" i="5"/>
  <c r="Z4" i="5" s="1"/>
  <c r="Z56" i="5" s="1"/>
  <c r="F56" i="5"/>
  <c r="H55" i="5" s="1"/>
  <c r="H56" i="5"/>
  <c r="Y56" i="5"/>
  <c r="Q55" i="5"/>
  <c r="L55" i="5"/>
  <c r="G68" i="7"/>
  <c r="G69" i="7"/>
  <c r="I68" i="7"/>
  <c r="C70" i="7"/>
  <c r="AA56" i="7"/>
  <c r="Z56"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Mia Zolna</author>
  </authors>
  <commentList>
    <comment ref="G56" authorId="0" shapeId="0" xr:uid="{00000000-0006-0000-0100-000001000000}">
      <text>
        <r>
          <rPr>
            <b/>
            <sz val="9"/>
            <color indexed="81"/>
            <rFont val="Tahoma"/>
            <family val="2"/>
          </rPr>
          <t xml:space="preserve">Mia Zolna:
</t>
        </r>
        <r>
          <rPr>
            <sz val="9"/>
            <color indexed="81"/>
            <rFont val="Tahoma"/>
            <family val="2"/>
          </rPr>
          <t xml:space="preserve">
Note from JF: These should be the sums of the states, as was done. But, at the national level, the overall % increasse won't apply to each of clinic types, due to the fact that each state has a different % increase, and the overall national numbers will be weighted more toward the experieences of the bigger states.</t>
        </r>
      </text>
    </comment>
    <comment ref="I56" authorId="0" shapeId="0" xr:uid="{00000000-0006-0000-0100-000002000000}">
      <text>
        <r>
          <rPr>
            <b/>
            <sz val="9"/>
            <color indexed="81"/>
            <rFont val="Tahoma"/>
            <family val="2"/>
          </rPr>
          <t xml:space="preserve">Mia Zolna:
</t>
        </r>
        <r>
          <rPr>
            <sz val="9"/>
            <color indexed="81"/>
            <rFont val="Tahoma"/>
            <family val="2"/>
          </rPr>
          <t xml:space="preserve">
Note from JF: These should be the sums of the states, as was done. But, at the national level, the overall % increasse won't apply to each of clinic types, due to the fact that each state has a different % increase, and the overall national numbers will be weighted more toward the experieences of the bigger states.</t>
        </r>
      </text>
    </comment>
    <comment ref="G68" authorId="0" shapeId="0" xr:uid="{00000000-0006-0000-0100-000003000000}">
      <text>
        <r>
          <rPr>
            <b/>
            <sz val="9"/>
            <color indexed="81"/>
            <rFont val="Tahoma"/>
            <family val="2"/>
          </rPr>
          <t>Mia Zolna:</t>
        </r>
        <r>
          <rPr>
            <sz val="9"/>
            <color indexed="81"/>
            <rFont val="Tahoma"/>
            <family val="2"/>
          </rPr>
          <t xml:space="preserve">
% increase at the national level varies by clinic type.</t>
        </r>
      </text>
    </comment>
    <comment ref="G69" authorId="0" shapeId="0" xr:uid="{00000000-0006-0000-0100-000004000000}">
      <text>
        <r>
          <rPr>
            <b/>
            <sz val="9"/>
            <color indexed="81"/>
            <rFont val="Tahoma"/>
            <family val="2"/>
          </rPr>
          <t>Mia Zolna:</t>
        </r>
        <r>
          <rPr>
            <sz val="9"/>
            <color indexed="81"/>
            <rFont val="Tahoma"/>
            <family val="2"/>
          </rPr>
          <t xml:space="preserve">
The sum of the additional clients doesn't add up to PP total bec Vermont doesn't have any clinics to pick up the slack. </t>
        </r>
      </text>
    </comment>
    <comment ref="I69" authorId="0" shapeId="0" xr:uid="{00000000-0006-0000-0100-000005000000}">
      <text>
        <r>
          <rPr>
            <b/>
            <sz val="9"/>
            <color indexed="81"/>
            <rFont val="Tahoma"/>
            <family val="2"/>
          </rPr>
          <t>Mia Zolna:</t>
        </r>
        <r>
          <rPr>
            <sz val="9"/>
            <color indexed="81"/>
            <rFont val="Tahoma"/>
            <family val="2"/>
          </rPr>
          <t xml:space="preserve">
The sum of the hypothetical clients doesn't add up to "real" overall total bec Vermont doesn't have any non-PP clinics to pick up the slack. </t>
        </r>
      </text>
    </comment>
  </commentList>
</comments>
</file>

<file path=xl/sharedStrings.xml><?xml version="1.0" encoding="utf-8"?>
<sst xmlns="http://schemas.openxmlformats.org/spreadsheetml/2006/main" count="917" uniqueCount="198">
  <si>
    <t>Numbers of contraceptive patients served at publicly funded clinics, and numbers of additional and total contraceptive patients that would need to be served at non–Planned Parenthood clinics to cover caseloads if there were no Planned Parenthood clinics, by clinic type, all by state, 2020</t>
  </si>
  <si>
    <t>Supplementary table for Press Release - Federally Qualified Health Centers Could Not Readily Replace Planned Parenthood</t>
  </si>
  <si>
    <t>Guttmacher Institute, https://www.guttmacher.org/news-release/2025/federally-qualified-health-centers-could-not-readily-replace-planned-parenthood</t>
  </si>
  <si>
    <t>Contraceptive patients served at 
publicly funded clinics</t>
  </si>
  <si>
    <t>FQHC sites</t>
  </si>
  <si>
    <t>Health department sites</t>
  </si>
  <si>
    <t>Hospital sites</t>
  </si>
  <si>
    <t>Other sites</t>
  </si>
  <si>
    <t xml:space="preserve">% increase in non–Planned Parenthood contraceptive patient caseload if no Planned
Parenthood clinics </t>
  </si>
  <si>
    <t>Number served at 
all clinics</t>
  </si>
  <si>
    <t>Number served at Planned
Parenthood clinics</t>
  </si>
  <si>
    <t>% served at Planned Parenthood clinics</t>
  </si>
  <si>
    <t>Number of contraceptive  patients served in 2020</t>
  </si>
  <si>
    <t>Number of additional patients 
if no Planned Parenthood*</t>
  </si>
  <si>
    <r>
      <t>Total number of patients 
if no Planned Parenthood</t>
    </r>
    <r>
      <rPr>
        <vertAlign val="superscript"/>
        <sz val="11"/>
        <color theme="1"/>
        <rFont val="Arial"/>
        <family val="2"/>
      </rPr>
      <t>†</t>
    </r>
  </si>
  <si>
    <t>Number of additional patients
if no Planned Parenthood*</t>
  </si>
  <si>
    <r>
      <t>Total number of patients 
if no Planned Parenthood</t>
    </r>
    <r>
      <rPr>
        <vertAlign val="superscript"/>
        <sz val="10"/>
        <color theme="1"/>
        <rFont val="Arial"/>
        <family val="2"/>
      </rPr>
      <t>†</t>
    </r>
  </si>
  <si>
    <t>Jurisdiction</t>
  </si>
  <si>
    <t>N</t>
  </si>
  <si>
    <t>% increase</t>
  </si>
  <si>
    <t>Total</t>
  </si>
  <si>
    <t>Alabama</t>
  </si>
  <si>
    <t>Alaska</t>
  </si>
  <si>
    <t>Arizona</t>
  </si>
  <si>
    <t>Arkansas</t>
  </si>
  <si>
    <t>California</t>
  </si>
  <si>
    <t>Colorado</t>
  </si>
  <si>
    <t>Connecticut</t>
  </si>
  <si>
    <t>Delaware</t>
  </si>
  <si>
    <t>District of Columbia</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</si>
  <si>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</si>
  <si>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</si>
  <si>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</si>
  <si>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</si>
  <si>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</si>
  <si>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</si>
  <si>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</si>
  <si>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</si>
  <si>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</si>
  <si>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</si>
  <si>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</si>
  <si>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</si>
  <si>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</si>
  <si>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</si>
  <si>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</si>
  <si>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</si>
  <si>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</si>
  <si>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</si>
  <si>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</si>
  <si>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</si>
  <si>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</si>
  <si>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</si>
  <si>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</si>
  <si>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</si>
  <si>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</si>
  <si>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</si>
  <si>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</si>
  <si>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</si>
  <si>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</si>
  <si>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</si>
  <si>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</si>
  <si>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t>
  </si>
  <si>
    <t>South Carolina</t>
  </si>
  <si>
    <t>South Dakota</t>
  </si>
  <si>
    <t>Tennessee</t>
  </si>
  <si>
    <t>Texas</t>
  </si>
  <si>
    <t>Utah</t>
  </si>
  <si>
    <t>Vermont</t>
  </si>
  <si>
    <t>Virginia</t>
  </si>
  <si>
    <t>Washington</t>
  </si>
  <si>
    <t>West Virginia</t>
  </si>
  <si>
    <t>Wisconsin</t>
  </si>
  <si>
    <t>Wyoming</t>
  </si>
  <si>
    <r>
      <rPr>
        <i/>
        <sz val="10"/>
        <color theme="1"/>
        <rFont val="Arial"/>
        <family val="2"/>
      </rPr>
      <t xml:space="preserve">Source: </t>
    </r>
    <r>
      <rPr>
        <sz val="10"/>
        <color theme="1"/>
        <rFont val="Arial"/>
        <family val="2"/>
      </rPr>
      <t>Appendix Table 4 from https://www.guttmacher.org/report/publicly-supported-FP-services-US-2020</t>
    </r>
  </si>
  <si>
    <r>
      <rPr>
        <i/>
        <sz val="10"/>
        <color theme="1"/>
        <rFont val="Arial"/>
        <family val="2"/>
      </rPr>
      <t xml:space="preserve">Notes: </t>
    </r>
    <r>
      <rPr>
        <sz val="10"/>
        <color theme="1"/>
        <rFont val="Arial"/>
        <family val="2"/>
      </rPr>
      <t>*Number of additional patients that existing clinics would need to serve if there were no Planned Parenthood clinics. †Hypothetical total number of patients that existing sites would need to serve if there were no Planned Parenthood clinics.</t>
    </r>
  </si>
  <si>
    <t>Counts may not sum to total due to rounding. FQHC=federally qualified health clinic site that serves at least 10 contraceptive patients.</t>
  </si>
  <si>
    <r>
      <t>Table 1. Numbers of contraceptive clients served at publicly funded centers, and numbers of additional and total contraceptive clients that would need to be served at non</t>
    </r>
    <r>
      <rPr>
        <b/>
        <sz val="10"/>
        <rFont val="Times New Roman"/>
        <family val="1"/>
      </rPr>
      <t>–</t>
    </r>
    <r>
      <rPr>
        <b/>
        <sz val="10"/>
        <rFont val="Arial"/>
        <family val="2"/>
      </rPr>
      <t>Planned Parenthood centers to cover caseloads if there were no Planned Parenthood centers, by center type, all by state, 2020</t>
    </r>
  </si>
  <si>
    <t>Contraceptive clients served at 
publicly funded centers</t>
  </si>
  <si>
    <t>Health department, hospital and other sites</t>
  </si>
  <si>
    <t>State</t>
  </si>
  <si>
    <t>Number served at all clinics</t>
  </si>
  <si>
    <t>Number of contraceptive  clients served in 2020</t>
  </si>
  <si>
    <t>Number of additional clients 
if no Planned Parenthood*</t>
  </si>
  <si>
    <t>Total number of clients 
if no Planned Parenthood†</t>
  </si>
  <si>
    <t>% increase in FQHC clients if no Planned Parenthood clinics</t>
  </si>
  <si>
    <t>% increase in clients if no Planned Parenthood clinics</t>
  </si>
  <si>
    <t>% increase if no Planned Parenthood</t>
  </si>
  <si>
    <t>Among all other clinics</t>
  </si>
  <si>
    <t>Among FQHC sites</t>
  </si>
  <si>
    <t>Among HD, Hosp, other clinics</t>
  </si>
  <si>
    <t>Source: Appendix Table 4 from https://www.guttmacher.org/report/publicly-supported-FP-services-US-2020</t>
  </si>
  <si>
    <t>*Number of additional clients that existing clinics would need to serve if there were no Planned Parenthood centers. †Hypothetical total number of clients that existing sites would need to serve if there were no Planned Parenthood centers.</t>
  </si>
  <si>
    <r>
      <rPr>
        <i/>
        <sz val="10"/>
        <color theme="1"/>
        <rFont val="Arial"/>
        <family val="2"/>
      </rPr>
      <t>Notes:</t>
    </r>
    <r>
      <rPr>
        <sz val="10"/>
        <color theme="1"/>
        <rFont val="Arial"/>
        <family val="2"/>
      </rPr>
      <t xml:space="preserve"> Counts may not sum to total due to rounding. FQHC=federally qualified health center site that serves at least 10 contraceptive clients.</t>
    </r>
  </si>
  <si>
    <t>Table 1 (contd). Numbers of contraceptive clients served at publicly funded centers, and numbers of additional and total contraceptive clients that would need to be served at non–Planned Parenthood centers to cover caseloads if there were no Planned Parenthood centers, by center type, all by state, 2020</t>
  </si>
  <si>
    <t xml:space="preserve">% increase in non–Planned Parenthood contraceptive client caseload if no Planned
Parenthood centers </t>
  </si>
  <si>
    <t>Number served at 
all centers</t>
  </si>
  <si>
    <t>Number served at Planned
Parenthood centers</t>
  </si>
  <si>
    <t>% served at Planned Parenthood centers</t>
  </si>
  <si>
    <t>Number of additional clients
if no Planned Parenthood*</t>
  </si>
  <si>
    <t>checks</t>
  </si>
  <si>
    <t>difference</t>
  </si>
  <si>
    <t>APPENDIX TABLE 4. Number of female contraceptive patients served at publicly funded clinics and at Title X–funded clinics, by clinic type—2010, 2015 and 2020 national summary and 2020 state detail</t>
  </si>
  <si>
    <t>Female contraceptive patients at all publicly funded clinics</t>
  </si>
  <si>
    <t>Female contraceptive patients at Title X–funded clinics</t>
  </si>
  <si>
    <t>Female contraceptive patients at other publicly funded clinics</t>
  </si>
  <si>
    <t>FQHC</t>
  </si>
  <si>
    <t>Health department</t>
  </si>
  <si>
    <t>Hospital</t>
  </si>
  <si>
    <t>Planned Parenthood</t>
  </si>
  <si>
    <t>Other</t>
  </si>
  <si>
    <t>2001 total</t>
  </si>
  <si>
    <t>2010 total</t>
  </si>
  <si>
    <t>2015 total</t>
  </si>
  <si>
    <t>2020 total</t>
  </si>
  <si>
    <t>% change 2001 to 2015</t>
  </si>
  <si>
    <t>Region 1</t>
  </si>
  <si>
    <t>REGION WAS HIDDEN AND NOT PUBLISHED</t>
  </si>
  <si>
    <t>Region 2</t>
  </si>
  <si>
    <t>Region 3</t>
  </si>
  <si>
    <t>Region 4</t>
  </si>
  <si>
    <t>Region 5</t>
  </si>
  <si>
    <t>Region 6</t>
  </si>
  <si>
    <t>Region 7</t>
  </si>
  <si>
    <t>Region 8</t>
  </si>
  <si>
    <t>Region 9</t>
  </si>
  <si>
    <t>Region 10</t>
  </si>
  <si>
    <t>Maryland*</t>
  </si>
  <si>
    <r>
      <rPr>
        <i/>
        <sz val="11"/>
        <rFont val="Arial"/>
        <family val="2"/>
      </rPr>
      <t>Notes:</t>
    </r>
    <r>
      <rPr>
        <sz val="11"/>
        <rFont val="Arial"/>
        <family val="2"/>
      </rPr>
      <t xml:space="preserve"> Counts may not sum to total due to rounding. FQHC=federally qualified health center.</t>
    </r>
  </si>
  <si>
    <t>CHECKS:</t>
  </si>
  <si>
    <t xml:space="preserve">     SUM OF REGIONS</t>
  </si>
  <si>
    <t>NATIONAL TOTAL FROM ABOVE</t>
  </si>
  <si>
    <t>Difference</t>
  </si>
  <si>
    <t>SUM OF STATES</t>
  </si>
  <si>
    <r>
      <t>Table 2. Numbers of contraceptive clients served at Title X–funded centers, and numbers of additional and total contraceptive clients that would need to be served at non</t>
    </r>
    <r>
      <rPr>
        <b/>
        <sz val="10"/>
        <rFont val="Times New Roman"/>
        <family val="1"/>
      </rPr>
      <t>–</t>
    </r>
    <r>
      <rPr>
        <b/>
        <sz val="10"/>
        <rFont val="Arial"/>
        <family val="2"/>
      </rPr>
      <t>Planned Parenthood Title X–funded centers to cover caseloads if there were no Title X–funded Planned Parenthood centers, by center type, all by state, 2015</t>
    </r>
  </si>
  <si>
    <t>Table 2 (contd). Numbers of contraceptive clients served at Title X–funded centers, and numbers of additional and total contraceptive clients that would need to be served at non–Planned Parenthood Title X–funded centers to cover caseloads if there were no Title X–funded Planned Parenthood centers, by center type, all by state, 2015</t>
  </si>
  <si>
    <t>Contraceptive clients served at 
Title X–funded centers</t>
  </si>
  <si>
    <t>Title X–funded FQHC sites</t>
  </si>
  <si>
    <t>Title X–funded health department sites</t>
  </si>
  <si>
    <t>Title X–funded hospital sites</t>
  </si>
  <si>
    <t>Other Title X–funded sites</t>
  </si>
  <si>
    <t>% increase in non–Planned Parenthood Title X contraceptive client caseload if no 
Title X Planned
Parenthood centers</t>
  </si>
  <si>
    <t>Number of contraceptive  clients served in 2015</t>
  </si>
  <si>
    <t>Number of additional clients if no 
Title X Planned Parenthood*</t>
  </si>
  <si>
    <t>Total number of clients if no 
Title X Planned 
Parenthood†</t>
  </si>
  <si>
    <t>Total number of clients if no 
Title X Planned Parenthood†</t>
  </si>
  <si>
    <t>Hosp plus "other", title X</t>
  </si>
  <si>
    <t>‡</t>
  </si>
  <si>
    <t>§</t>
  </si>
  <si>
    <t>*Number of additional clients that existing clinics would need to serve if there were no Title X–funded Planned Parenthood centers. †Hypothetical total number of clients that existing sites would need to serve if there were no Title X–funded Planned Parenthood centers. ‡In 2015, there were no Title X–funded centers of this type in the state.</t>
  </si>
  <si>
    <t>*Number of additional clients that existing clinics would need to serve if there were no Title X–funded Planned Parenthood centers. †Hypothetical total number of clients that existing sites would need to serve if there were no Title X–funded Planned Parenthood centers. ‡In 2015, there were no Title X–funded centers of this type in the state. §In 2015, there were no non–Planned Parenthood Title X–funded centers in the state.</t>
  </si>
  <si>
    <t>Table 1. Summary data on numbers of publicly funded family planning centers and contraceptive clients served by all centers and by Planned Parenthood centers or Federally Qualified Health Centers in 2010, with additional detail on the dispersion of Planned Parenthood centers and Federally Qualified Health Centers among counties and the numbers of women in need of publicly funded contraceptive services who reside in counties where Planned Parenthood centers serve a majority of clients served, all by state</t>
  </si>
  <si>
    <t>Number of U.S. counties</t>
  </si>
  <si>
    <t>Number of publicly funded
family planning centers</t>
  </si>
  <si>
    <t>Contraceptive clients served at publicly funded centers</t>
  </si>
  <si>
    <t>UPDATE THIS PART OF TABLE</t>
  </si>
  <si>
    <t>Number of U.S. counties where:</t>
  </si>
  <si>
    <t>NOT SURE ABOUT THIS PART</t>
  </si>
  <si>
    <t>Number of women in need of publicly funded family planning services in counties where:</t>
  </si>
  <si>
    <t>% of all women in need of publicly supported family planning services in counties where:</t>
  </si>
  <si>
    <t>% of all women in need of publicly funded family planning services in counties where:</t>
  </si>
  <si>
    <t>With 1+
publicly funded family planning centers</t>
  </si>
  <si>
    <t>With 1+ Title X-funded clinic</t>
  </si>
  <si>
    <t>With 1+ FQHC providing contraceptive services</t>
  </si>
  <si>
    <t>With 1+ 
Planned Parenthood centers</t>
  </si>
  <si>
    <t>Title X-funded</t>
  </si>
  <si>
    <t>Planned 
Parenthood</t>
  </si>
  <si>
    <t>Planned
Parenthood</t>
  </si>
  <si>
    <t>% served at FQHCs</t>
  </si>
  <si>
    <t>% served at Planned Parenthood</t>
  </si>
  <si>
    <t>Increase in FQHC client caseload if no PP</t>
  </si>
  <si>
    <t>Increase in FQHC client caseload if no Title X</t>
  </si>
  <si>
    <t>No centers are located</t>
  </si>
  <si>
    <t xml:space="preserve">Planned Parenthood serves 0% 
of all clients </t>
  </si>
  <si>
    <t xml:space="preserve">Planned Parenthood 
serves 1–19% 
of all clients </t>
  </si>
  <si>
    <t>Planned Parenthood serves 20–49% 
of all clients</t>
  </si>
  <si>
    <t xml:space="preserve">Planned Parenthood 
serves 50–99% 
of all clients </t>
  </si>
  <si>
    <t xml:space="preserve">Planned Parenthood 
serves 100% 
of all clients </t>
  </si>
  <si>
    <t xml:space="preserve">Total </t>
  </si>
  <si>
    <t>No active centers are located</t>
  </si>
  <si>
    <t xml:space="preserve">Planned Parenthood serves 0% of all clients </t>
  </si>
  <si>
    <t xml:space="preserve">Planned Parenthood serves 1–19% of all clients </t>
  </si>
  <si>
    <t>Planned 
Parenthood serves 
20–49% of all clients</t>
  </si>
  <si>
    <t xml:space="preserve">Planned 
Parenthood serves 50–99% of all clients </t>
  </si>
  <si>
    <t xml:space="preserve">Planned 
Parenthood serves 100% of all clients </t>
  </si>
  <si>
    <t>Planned 
Parenthood serves &gt;=50% of all clients</t>
  </si>
  <si>
    <t>Planned Parenthood serves &gt;=50% of all clients</t>
  </si>
  <si>
    <t>ADD PP versus FQHC analysis:</t>
  </si>
  <si>
    <r>
      <t xml:space="preserve">Source: Special tabulations of data from Frost JJ, Zolna MR and Frohwirth L, </t>
    </r>
    <r>
      <rPr>
        <i/>
        <sz val="11"/>
        <color theme="1"/>
        <rFont val="Calibri"/>
        <family val="2"/>
        <scheme val="minor"/>
      </rPr>
      <t>Contraceptive Needs and Services, 2010</t>
    </r>
    <r>
      <rPr>
        <sz val="11"/>
        <color theme="1"/>
        <rFont val="Calibri"/>
        <family val="2"/>
        <scheme val="minor"/>
      </rPr>
      <t>, New York: Guttmacher Institute, 2013, &lt;http://www.guttmacher.org/pubs/win/contraceptive-needs-2010.pdf&gt;</t>
    </r>
  </si>
  <si>
    <t>Planned Parenthood serves 
fewer clients than FQHCs</t>
  </si>
  <si>
    <t>Planned Parenthood serves 
100-250% more clients than FQHCs</t>
  </si>
  <si>
    <t>Planned Parenthood serves 
250-500% more clients than FQHCs</t>
  </si>
  <si>
    <t>Planned Parenthood serves 
500%+ more clients than FQHCs</t>
  </si>
  <si>
    <t>ADD Title X versus FQHC analysis:</t>
  </si>
  <si>
    <t xml:space="preserve">Title X serves 0% 
of all clients </t>
  </si>
  <si>
    <t>Non-FQHC Title X clinics serve fewer clients than FQHCs</t>
  </si>
  <si>
    <t>Non-FQHC Title X clinics serve 100-250% more clients than FQHCs</t>
  </si>
  <si>
    <t>Non-FQHC Title X clinics serve 250-500% more clients than FQHCs</t>
  </si>
  <si>
    <t>Non-FQHC Title X clinics serve 500%+ more clients than FQHCs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</si>
</sst>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_(#,##0_)"/>
    <numFmt numFmtId="166" formatCode="#.00"/>
  </numFmts>
  <fonts count="39">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u/>
      <sz val="11"/>
      <color theme="10"/>
      <name val="Calibri"/>
      <family val="2"/>
    </font>
    <font>
      <sz val="9"/>
      <color indexed="81"/>
      <name val="Tahoma"/>
      <family val="2"/>
    </font>
    <font>
      <b/>
      <sz val="9"/>
      <color indexed="81"/>
      <name val="Tahoma"/>
      <family val="2"/>
    </font>
    <font>
      <b/>
      <sz val="10"/>
      <color theme="1"/>
      <name val="Arial"/>
      <family val="2"/>
    </font>
    <font>
      <sz val="10"/>
      <color theme="1"/>
      <name val="Arial"/>
      <family val="2"/>
    </font>
    <font>
      <i/>
      <sz val="10"/>
      <color theme="1"/>
      <name val="Arial"/>
      <family val="2"/>
    </font>
    <font>
      <sz val="11"/>
      <color rgb="FFFF0000"/>
      <name val="Calibri"/>
      <family val="2"/>
      <scheme val="minor"/>
    </font>
    <font>
      <b/>
      <sz val="11"/>
      <color rgb="FFFF0000"/>
      <name val="Calibri"/>
      <family val="2"/>
      <scheme val="minor"/>
    </font>
    <font>
      <sz val="11"/>
      <name val="Calibri"/>
      <family val="2"/>
      <scheme val="minor"/>
    </font>
    <font>
      <b/>
      <sz val="11"/>
      <name val="Calibri"/>
      <family val="2"/>
      <scheme val="minor"/>
    </font>
    <font>
      <sz val="10"/>
      <color rgb="FFFF0000"/>
      <name val="Arial"/>
      <family val="2"/>
    </font>
    <font>
      <b/>
      <sz val="10"/>
      <name val="Arial"/>
      <family val="2"/>
    </font>
    <font>
      <sz val="11"/>
      <color rgb="FFC00000"/>
      <name val="Calibri"/>
      <family val="2"/>
      <scheme val="minor"/>
    </font>
    <font>
      <sz val="10"/>
      <name val="Arial"/>
      <family val="2"/>
    </font>
    <font>
      <b/>
      <sz val="10"/>
      <name val="Times New Roman"/>
      <family val="1"/>
    </font>
    <font>
      <sz val="10"/>
      <name val="Arial"/>
      <family val="2"/>
    </font>
    <font>
      <b/>
      <sz val="12"/>
      <name val="Arial"/>
      <family val="2"/>
    </font>
    <font>
      <sz val="11"/>
      <name val="Arial"/>
      <family val="2"/>
    </font>
    <font>
      <b/>
      <sz val="10"/>
      <color rgb="FFFF0000"/>
      <name val="Arial"/>
      <family val="2"/>
    </font>
    <font>
      <b/>
      <sz val="11"/>
      <name val="Arial"/>
      <family val="2"/>
    </font>
    <font>
      <i/>
      <sz val="11"/>
      <name val="Arial"/>
      <family val="2"/>
    </font>
    <font>
      <i/>
      <sz val="10"/>
      <name val="Arial"/>
      <family val="2"/>
    </font>
    <font>
      <b/>
      <i/>
      <sz val="10"/>
      <color theme="1"/>
      <name val="Arial"/>
      <family val="2"/>
    </font>
    <font>
      <b/>
      <i/>
      <sz val="11"/>
      <color theme="1"/>
      <name val="Calibri"/>
      <family val="2"/>
      <scheme val="minor"/>
    </font>
    <font>
      <sz val="11"/>
      <name val="Calibri"/>
      <family val="2"/>
    </font>
    <font>
      <sz val="11"/>
      <name val="Calibri"/>
      <family val="2"/>
    </font>
    <font>
      <b/>
      <sz val="10"/>
      <color theme="1"/>
      <name val="Arial"/>
    </font>
    <font>
      <b/>
      <sz val="10"/>
      <name val="Arial"/>
    </font>
    <font>
      <b/>
      <sz val="11"/>
      <color rgb="FF000000"/>
      <name val="Arial"/>
      <family val="2"/>
    </font>
    <font>
      <sz val="11"/>
      <color theme="1"/>
      <name val="Calibri"/>
      <family val="2"/>
    </font>
    <font>
      <b/>
      <sz val="18"/>
      <color theme="1"/>
      <name val="Calibri"/>
      <family val="2"/>
      <scheme val="minor"/>
    </font>
    <font>
      <sz val="18"/>
      <color theme="1"/>
      <name val="Calibri"/>
      <family val="2"/>
      <scheme val="minor"/>
    </font>
    <font>
      <sz val="14"/>
      <color theme="1"/>
      <name val="Calibri"/>
      <family val="2"/>
      <scheme val="minor"/>
    </font>
    <font>
      <vertAlign val="superscript"/>
      <sz val="11"/>
      <color theme="1"/>
      <name val="Arial"/>
      <family val="2"/>
    </font>
    <font>
      <vertAlign val="superscript"/>
      <sz val="10"/>
      <color theme="1"/>
      <name val="Arial"/>
      <family val="2"/>
    </font>
  </fonts>
  <fills count="6">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rgb="FFFF0000"/>
        <bgColor indexed="64"/>
      </patternFill>
    </fill>
    <fill>
      <patternFill patternType="solid">
        <fgColor theme="9" tint="0.79998168889431442"/>
        <bgColor indexed="64"/>
      </patternFill>
    </fill>
  </fills>
  <borders count="98">
    <border>
      <left/>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top style="medium">
        <color indexed="64"/>
      </top>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thin">
        <color indexed="64"/>
      </right>
      <top style="thin">
        <color indexed="64"/>
      </top>
      <bottom style="medium">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auto="1"/>
      </right>
      <top style="medium">
        <color auto="1"/>
      </top>
      <bottom style="thin">
        <color auto="1"/>
      </bottom>
      <diagonal/>
    </border>
    <border>
      <left/>
      <right/>
      <top style="thin">
        <color auto="1"/>
      </top>
      <bottom/>
      <diagonal/>
    </border>
    <border>
      <left style="thin">
        <color auto="1"/>
      </left>
      <right style="hair">
        <color auto="1"/>
      </right>
      <top/>
      <bottom/>
      <diagonal/>
    </border>
    <border>
      <left style="hair">
        <color auto="1"/>
      </left>
      <right style="hair">
        <color auto="1"/>
      </right>
      <top/>
      <bottom/>
      <diagonal/>
    </border>
    <border>
      <left style="hair">
        <color auto="1"/>
      </left>
      <right style="thin">
        <color auto="1"/>
      </right>
      <top/>
      <bottom/>
      <diagonal/>
    </border>
    <border>
      <left/>
      <right style="hair">
        <color auto="1"/>
      </right>
      <top/>
      <bottom/>
      <diagonal/>
    </border>
    <border>
      <left style="thin">
        <color auto="1"/>
      </left>
      <right style="hair">
        <color auto="1"/>
      </right>
      <top/>
      <bottom style="medium">
        <color auto="1"/>
      </bottom>
      <diagonal/>
    </border>
    <border>
      <left style="hair">
        <color auto="1"/>
      </left>
      <right style="hair">
        <color auto="1"/>
      </right>
      <top/>
      <bottom style="medium">
        <color auto="1"/>
      </bottom>
      <diagonal/>
    </border>
    <border>
      <left style="hair">
        <color auto="1"/>
      </left>
      <right style="thin">
        <color auto="1"/>
      </right>
      <top/>
      <bottom style="medium">
        <color auto="1"/>
      </bottom>
      <diagonal/>
    </border>
    <border>
      <left/>
      <right style="hair">
        <color auto="1"/>
      </right>
      <top/>
      <bottom style="medium">
        <color auto="1"/>
      </bottom>
      <diagonal/>
    </border>
    <border>
      <left/>
      <right/>
      <top/>
      <bottom style="thick">
        <color auto="1"/>
      </bottom>
      <diagonal/>
    </border>
    <border>
      <left/>
      <right style="thin">
        <color auto="1"/>
      </right>
      <top/>
      <bottom style="thick">
        <color auto="1"/>
      </bottom>
      <diagonal/>
    </border>
    <border>
      <left style="thin">
        <color auto="1"/>
      </left>
      <right/>
      <top/>
      <bottom style="thick">
        <color auto="1"/>
      </bottom>
      <diagonal/>
    </border>
    <border>
      <left style="thin">
        <color auto="1"/>
      </left>
      <right style="thin">
        <color auto="1"/>
      </right>
      <top/>
      <bottom style="thick">
        <color auto="1"/>
      </bottom>
      <diagonal/>
    </border>
    <border>
      <left style="thin">
        <color auto="1"/>
      </left>
      <right style="hair">
        <color auto="1"/>
      </right>
      <top/>
      <bottom style="thick">
        <color auto="1"/>
      </bottom>
      <diagonal/>
    </border>
    <border>
      <left style="hair">
        <color auto="1"/>
      </left>
      <right style="hair">
        <color auto="1"/>
      </right>
      <top/>
      <bottom style="thick">
        <color auto="1"/>
      </bottom>
      <diagonal/>
    </border>
    <border>
      <left style="hair">
        <color auto="1"/>
      </left>
      <right style="thin">
        <color auto="1"/>
      </right>
      <top/>
      <bottom style="thick">
        <color auto="1"/>
      </bottom>
      <diagonal/>
    </border>
    <border>
      <left/>
      <right style="hair">
        <color auto="1"/>
      </right>
      <top/>
      <bottom style="thick">
        <color auto="1"/>
      </bottom>
      <diagonal/>
    </border>
    <border>
      <left style="hair">
        <color auto="1"/>
      </left>
      <right style="hair">
        <color auto="1"/>
      </right>
      <top/>
      <bottom style="thin">
        <color auto="1"/>
      </bottom>
      <diagonal/>
    </border>
    <border>
      <left/>
      <right style="hair">
        <color auto="1"/>
      </right>
      <top/>
      <bottom style="thin">
        <color auto="1"/>
      </bottom>
      <diagonal/>
    </border>
    <border>
      <left style="hair">
        <color auto="1"/>
      </left>
      <right style="hair">
        <color auto="1"/>
      </right>
      <top/>
      <bottom style="hair">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diagonal/>
    </border>
    <border>
      <left/>
      <right style="thin">
        <color auto="1"/>
      </right>
      <top style="thin">
        <color auto="1"/>
      </top>
      <bottom/>
      <diagonal/>
    </border>
    <border>
      <left style="medium">
        <color indexed="64"/>
      </left>
      <right style="thin">
        <color indexed="64"/>
      </right>
      <top style="thin">
        <color indexed="64"/>
      </top>
      <bottom style="thin">
        <color indexed="64"/>
      </bottom>
      <diagonal/>
    </border>
    <border>
      <left style="thin">
        <color indexed="64"/>
      </left>
      <right style="thin">
        <color rgb="FF000000"/>
      </right>
      <top/>
      <bottom style="thin">
        <color rgb="FF000000"/>
      </bottom>
      <diagonal/>
    </border>
    <border>
      <left style="thin">
        <color indexed="64"/>
      </left>
      <right style="thin">
        <color rgb="FF000000"/>
      </right>
      <top/>
      <bottom/>
      <diagonal/>
    </border>
    <border>
      <left/>
      <right/>
      <top/>
      <bottom style="thin">
        <color rgb="FF000000"/>
      </bottom>
      <diagonal/>
    </border>
    <border>
      <left style="thin">
        <color indexed="64"/>
      </left>
      <right/>
      <top/>
      <bottom style="thin">
        <color rgb="FF000000"/>
      </bottom>
      <diagonal/>
    </border>
    <border>
      <left/>
      <right style="thin">
        <color indexed="64"/>
      </right>
      <top/>
      <bottom style="thin">
        <color rgb="FF000000"/>
      </bottom>
      <diagonal/>
    </border>
    <border>
      <left style="thin">
        <color indexed="64"/>
      </left>
      <right style="thin">
        <color indexed="64"/>
      </right>
      <top/>
      <bottom style="thin">
        <color rgb="FF000000"/>
      </bottom>
      <diagonal/>
    </border>
    <border>
      <left/>
      <right style="thin">
        <color rgb="FF000000"/>
      </right>
      <top/>
      <bottom style="thin">
        <color rgb="FF000000"/>
      </bottom>
      <diagonal/>
    </border>
    <border>
      <left/>
      <right/>
      <top style="thin">
        <color rgb="FF000000"/>
      </top>
      <bottom style="medium">
        <color rgb="FF000000"/>
      </bottom>
      <diagonal/>
    </border>
    <border>
      <left/>
      <right style="thin">
        <color rgb="FF000000"/>
      </right>
      <top/>
      <bottom/>
      <diagonal/>
    </border>
    <border>
      <left/>
      <right/>
      <top/>
      <bottom style="medium">
        <color rgb="FF000000"/>
      </bottom>
      <diagonal/>
    </border>
    <border>
      <left/>
      <right style="thin">
        <color rgb="FF000000"/>
      </right>
      <top/>
      <bottom style="medium">
        <color rgb="FF000000"/>
      </bottom>
      <diagonal/>
    </border>
    <border>
      <left/>
      <right style="thin">
        <color rgb="FF000000"/>
      </right>
      <top style="thin">
        <color rgb="FF000000"/>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style="thin">
        <color indexed="64"/>
      </left>
      <right style="thin">
        <color rgb="FF000000"/>
      </right>
      <top style="thin">
        <color rgb="FF000000"/>
      </top>
      <bottom style="medium">
        <color rgb="FF000000"/>
      </bottom>
      <diagonal/>
    </border>
    <border>
      <left/>
      <right style="thin">
        <color indexed="64"/>
      </right>
      <top style="thin">
        <color rgb="FF000000"/>
      </top>
      <bottom style="medium">
        <color rgb="FF000000"/>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thin">
        <color indexed="64"/>
      </top>
      <bottom/>
      <diagonal/>
    </border>
    <border>
      <left/>
      <right style="medium">
        <color indexed="64"/>
      </right>
      <top style="thin">
        <color auto="1"/>
      </top>
      <bottom/>
      <diagonal/>
    </border>
    <border>
      <left/>
      <right style="medium">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rgb="FF000000"/>
      </right>
      <top/>
      <bottom style="medium">
        <color indexed="64"/>
      </bottom>
      <diagonal/>
    </border>
  </borders>
  <cellStyleXfs count="49">
    <xf numFmtId="0" fontId="0" fillId="0" borderId="0"/>
    <xf numFmtId="43" fontId="1" fillId="0" borderId="0" applyFont="0" applyFill="0" applyBorder="0" applyAlignment="0" applyProtection="0"/>
    <xf numFmtId="9" fontId="1" fillId="0" borderId="0" applyFont="0" applyFill="0" applyBorder="0" applyAlignment="0" applyProtection="0"/>
    <xf numFmtId="0" fontId="4" fillId="0" borderId="0" applyNumberFormat="0" applyFill="0" applyBorder="0" applyAlignment="0" applyProtection="0">
      <alignment vertical="top"/>
      <protection locked="0"/>
    </xf>
    <xf numFmtId="0" fontId="19" fillId="0" borderId="0"/>
    <xf numFmtId="43" fontId="17" fillId="0" borderId="0" applyFont="0" applyFill="0" applyBorder="0" applyAlignment="0" applyProtection="0"/>
    <xf numFmtId="0" fontId="17" fillId="0" borderId="0">
      <alignment vertical="top"/>
    </xf>
    <xf numFmtId="0" fontId="28" fillId="0" borderId="0"/>
    <xf numFmtId="0" fontId="17" fillId="0" borderId="0"/>
    <xf numFmtId="43" fontId="17" fillId="0" borderId="0" applyFont="0" applyFill="0" applyBorder="0" applyAlignment="0" applyProtection="0"/>
    <xf numFmtId="0" fontId="17" fillId="0" borderId="0"/>
    <xf numFmtId="9" fontId="29" fillId="0" borderId="0" applyFont="0" applyFill="0" applyBorder="0" applyAlignment="0" applyProtection="0"/>
    <xf numFmtId="9" fontId="29" fillId="0" borderId="0" applyFont="0" applyFill="0" applyBorder="0" applyAlignment="0" applyProtection="0"/>
    <xf numFmtId="0" fontId="17" fillId="0" borderId="0" applyBorder="0"/>
    <xf numFmtId="0" fontId="29" fillId="0" borderId="0"/>
    <xf numFmtId="0" fontId="17" fillId="0" borderId="0"/>
    <xf numFmtId="9" fontId="29" fillId="0" borderId="0" applyFont="0" applyFill="0" applyBorder="0" applyAlignment="0" applyProtection="0"/>
    <xf numFmtId="43" fontId="17" fillId="0" borderId="0" applyFont="0" applyFill="0" applyBorder="0" applyAlignment="0" applyProtection="0"/>
    <xf numFmtId="0" fontId="17" fillId="0" borderId="0"/>
    <xf numFmtId="0" fontId="17" fillId="0" borderId="0" applyBorder="0"/>
    <xf numFmtId="43" fontId="1" fillId="0" borderId="0" applyFont="0" applyFill="0" applyBorder="0" applyAlignment="0" applyProtection="0"/>
    <xf numFmtId="0" fontId="1" fillId="0" borderId="0"/>
    <xf numFmtId="43" fontId="2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0" fontId="17" fillId="0" borderId="0"/>
    <xf numFmtId="0" fontId="29" fillId="0" borderId="0"/>
    <xf numFmtId="0" fontId="17" fillId="0" borderId="0"/>
    <xf numFmtId="43" fontId="17" fillId="0" borderId="0" applyFont="0" applyFill="0" applyBorder="0" applyAlignment="0" applyProtection="0"/>
    <xf numFmtId="0" fontId="29" fillId="0" borderId="0"/>
    <xf numFmtId="0" fontId="29" fillId="0" borderId="0"/>
    <xf numFmtId="0" fontId="17" fillId="0" borderId="0" applyBorder="0"/>
    <xf numFmtId="0" fontId="17" fillId="0" borderId="0"/>
    <xf numFmtId="9" fontId="29" fillId="0" borderId="0" applyFont="0" applyFill="0" applyBorder="0" applyAlignment="0" applyProtection="0"/>
    <xf numFmtId="43" fontId="17" fillId="0" borderId="0" applyFont="0" applyFill="0" applyBorder="0" applyAlignment="0" applyProtection="0"/>
    <xf numFmtId="0" fontId="17" fillId="0" borderId="0"/>
    <xf numFmtId="43" fontId="29" fillId="0" borderId="0" applyFont="0" applyFill="0" applyBorder="0" applyAlignment="0" applyProtection="0"/>
    <xf numFmtId="0" fontId="17" fillId="0" borderId="0"/>
    <xf numFmtId="43" fontId="17" fillId="0" borderId="0" applyFont="0" applyFill="0" applyBorder="0" applyAlignment="0" applyProtection="0"/>
    <xf numFmtId="9" fontId="17" fillId="0" borderId="0" applyFont="0" applyFill="0" applyBorder="0" applyAlignment="0" applyProtection="0"/>
    <xf numFmtId="0" fontId="17" fillId="0" borderId="0"/>
    <xf numFmtId="0" fontId="17" fillId="0" borderId="0"/>
    <xf numFmtId="9" fontId="1"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cellStyleXfs>
  <cellXfs count="462">
    <xf numFmtId="0" fontId="0" fillId="0" borderId="0" xfId="0"/>
    <xf numFmtId="1" fontId="0" fillId="0" borderId="0" xfId="0" applyNumberFormat="1"/>
    <xf numFmtId="3" fontId="0" fillId="0" borderId="0" xfId="0" applyNumberFormat="1"/>
    <xf numFmtId="9" fontId="0" fillId="0" borderId="0" xfId="2" applyFont="1"/>
    <xf numFmtId="0" fontId="2" fillId="0" borderId="0" xfId="0" applyFont="1"/>
    <xf numFmtId="0" fontId="0" fillId="0" borderId="0" xfId="0" quotePrefix="1"/>
    <xf numFmtId="3" fontId="0" fillId="0" borderId="2" xfId="0" applyNumberFormat="1" applyBorder="1"/>
    <xf numFmtId="3" fontId="0" fillId="0" borderId="7" xfId="0" applyNumberFormat="1" applyBorder="1"/>
    <xf numFmtId="3" fontId="2" fillId="0" borderId="8" xfId="0" applyNumberFormat="1" applyFont="1" applyBorder="1"/>
    <xf numFmtId="1" fontId="0" fillId="0" borderId="7" xfId="0" applyNumberFormat="1" applyBorder="1"/>
    <xf numFmtId="3" fontId="0" fillId="0" borderId="1" xfId="0" applyNumberFormat="1" applyBorder="1"/>
    <xf numFmtId="9" fontId="0" fillId="0" borderId="7" xfId="2" applyFont="1" applyBorder="1"/>
    <xf numFmtId="9" fontId="2" fillId="0" borderId="8" xfId="2" applyFont="1" applyFill="1" applyBorder="1"/>
    <xf numFmtId="3" fontId="0" fillId="0" borderId="18" xfId="0" applyNumberFormat="1" applyBorder="1"/>
    <xf numFmtId="1" fontId="0" fillId="0" borderId="18" xfId="0" applyNumberFormat="1" applyBorder="1"/>
    <xf numFmtId="3" fontId="0" fillId="0" borderId="3" xfId="0" applyNumberFormat="1" applyBorder="1"/>
    <xf numFmtId="9" fontId="0" fillId="0" borderId="18" xfId="2" applyFont="1" applyBorder="1"/>
    <xf numFmtId="3" fontId="0" fillId="0" borderId="7" xfId="2" applyNumberFormat="1" applyFont="1" applyBorder="1"/>
    <xf numFmtId="3" fontId="0" fillId="0" borderId="18" xfId="2" applyNumberFormat="1" applyFont="1" applyBorder="1"/>
    <xf numFmtId="3" fontId="2" fillId="0" borderId="8" xfId="2" applyNumberFormat="1" applyFont="1" applyBorder="1"/>
    <xf numFmtId="0" fontId="0" fillId="0" borderId="7" xfId="0" applyBorder="1"/>
    <xf numFmtId="9" fontId="0" fillId="2" borderId="7" xfId="2" applyFont="1" applyFill="1" applyBorder="1"/>
    <xf numFmtId="9" fontId="0" fillId="2" borderId="7" xfId="0" applyNumberFormat="1" applyFill="1" applyBorder="1"/>
    <xf numFmtId="0" fontId="0" fillId="0" borderId="18" xfId="0" applyBorder="1"/>
    <xf numFmtId="0" fontId="2" fillId="0" borderId="8" xfId="0" applyFont="1" applyBorder="1"/>
    <xf numFmtId="0" fontId="2" fillId="0" borderId="7" xfId="0" applyFont="1" applyBorder="1"/>
    <xf numFmtId="9" fontId="2" fillId="2" borderId="7" xfId="2" applyFont="1" applyFill="1" applyBorder="1"/>
    <xf numFmtId="9" fontId="2" fillId="2" borderId="7" xfId="0" applyNumberFormat="1" applyFont="1" applyFill="1" applyBorder="1"/>
    <xf numFmtId="1" fontId="2" fillId="0" borderId="8" xfId="0" applyNumberFormat="1" applyFont="1" applyBorder="1"/>
    <xf numFmtId="3" fontId="0" fillId="0" borderId="0" xfId="0" applyNumberFormat="1" applyAlignment="1">
      <alignment horizontal="left" vertical="center" wrapText="1"/>
    </xf>
    <xf numFmtId="3" fontId="0" fillId="0" borderId="10" xfId="0" applyNumberFormat="1" applyBorder="1" applyAlignment="1">
      <alignment horizontal="center"/>
    </xf>
    <xf numFmtId="3" fontId="0" fillId="0" borderId="6" xfId="0" applyNumberFormat="1" applyBorder="1" applyAlignment="1">
      <alignment horizontal="center" wrapText="1"/>
    </xf>
    <xf numFmtId="3" fontId="0" fillId="0" borderId="4" xfId="0" applyNumberFormat="1" applyBorder="1" applyAlignment="1">
      <alignment horizontal="left" wrapText="1"/>
    </xf>
    <xf numFmtId="164" fontId="0" fillId="0" borderId="6" xfId="1" applyNumberFormat="1" applyFont="1" applyBorder="1" applyAlignment="1">
      <alignment horizontal="center" wrapText="1"/>
    </xf>
    <xf numFmtId="3" fontId="0" fillId="0" borderId="8" xfId="0" applyNumberFormat="1" applyBorder="1" applyAlignment="1">
      <alignment horizontal="left"/>
    </xf>
    <xf numFmtId="164" fontId="0" fillId="2" borderId="6" xfId="1" applyNumberFormat="1" applyFont="1" applyFill="1" applyBorder="1" applyAlignment="1">
      <alignment horizontal="left" wrapText="1"/>
    </xf>
    <xf numFmtId="164" fontId="0" fillId="0" borderId="6" xfId="1" applyNumberFormat="1" applyFont="1" applyFill="1" applyBorder="1" applyAlignment="1">
      <alignment horizontal="center" wrapText="1"/>
    </xf>
    <xf numFmtId="0" fontId="0" fillId="0" borderId="5" xfId="0" applyBorder="1" applyAlignment="1">
      <alignment horizontal="left"/>
    </xf>
    <xf numFmtId="0" fontId="0" fillId="0" borderId="11" xfId="0" applyBorder="1" applyAlignment="1">
      <alignment horizontal="left"/>
    </xf>
    <xf numFmtId="0" fontId="0" fillId="0" borderId="1" xfId="0" applyBorder="1"/>
    <xf numFmtId="0" fontId="4" fillId="0" borderId="0" xfId="3" applyAlignment="1" applyProtection="1"/>
    <xf numFmtId="0" fontId="0" fillId="0" borderId="0" xfId="0" applyAlignment="1">
      <alignment vertical="center"/>
    </xf>
    <xf numFmtId="0" fontId="0" fillId="0" borderId="0" xfId="0" applyAlignment="1">
      <alignment horizontal="left" vertical="center"/>
    </xf>
    <xf numFmtId="0" fontId="0" fillId="0" borderId="16" xfId="0" applyBorder="1" applyAlignment="1">
      <alignment vertical="center"/>
    </xf>
    <xf numFmtId="0" fontId="0" fillId="0" borderId="8" xfId="0" applyBorder="1"/>
    <xf numFmtId="9" fontId="2" fillId="0" borderId="1" xfId="2" applyFont="1" applyFill="1" applyBorder="1"/>
    <xf numFmtId="3" fontId="0" fillId="0" borderId="8" xfId="0" applyNumberFormat="1" applyBorder="1" applyAlignment="1">
      <alignment horizontal="left" wrapText="1"/>
    </xf>
    <xf numFmtId="2" fontId="0" fillId="0" borderId="1" xfId="0" applyNumberFormat="1" applyBorder="1"/>
    <xf numFmtId="2" fontId="2" fillId="0" borderId="1" xfId="0" applyNumberFormat="1" applyFont="1" applyBorder="1"/>
    <xf numFmtId="0" fontId="0" fillId="0" borderId="20" xfId="0" applyBorder="1" applyAlignment="1">
      <alignment horizontal="left" vertical="center"/>
    </xf>
    <xf numFmtId="0" fontId="0" fillId="0" borderId="21" xfId="0" applyBorder="1" applyAlignment="1">
      <alignment horizontal="left"/>
    </xf>
    <xf numFmtId="0" fontId="0" fillId="0" borderId="22" xfId="0" applyBorder="1"/>
    <xf numFmtId="0" fontId="0" fillId="0" borderId="23" xfId="0" applyBorder="1"/>
    <xf numFmtId="0" fontId="2" fillId="0" borderId="21" xfId="0" applyFont="1" applyBorder="1"/>
    <xf numFmtId="0" fontId="0" fillId="0" borderId="1" xfId="0" applyBorder="1" applyAlignment="1">
      <alignment vertical="center"/>
    </xf>
    <xf numFmtId="0" fontId="2" fillId="0" borderId="1" xfId="0" applyFont="1" applyBorder="1"/>
    <xf numFmtId="3" fontId="0" fillId="0" borderId="8" xfId="0" applyNumberFormat="1" applyBorder="1" applyAlignment="1">
      <alignment horizontal="center" wrapText="1"/>
    </xf>
    <xf numFmtId="164" fontId="0" fillId="0" borderId="24" xfId="1" applyNumberFormat="1" applyFont="1" applyFill="1" applyBorder="1" applyAlignment="1">
      <alignment horizontal="center" wrapText="1"/>
    </xf>
    <xf numFmtId="1" fontId="0" fillId="0" borderId="25" xfId="0" applyNumberFormat="1" applyBorder="1"/>
    <xf numFmtId="1" fontId="0" fillId="0" borderId="26" xfId="0" applyNumberFormat="1" applyBorder="1"/>
    <xf numFmtId="164" fontId="0" fillId="0" borderId="27" xfId="1" applyNumberFormat="1" applyFont="1" applyBorder="1" applyAlignment="1">
      <alignment horizontal="center" wrapText="1"/>
    </xf>
    <xf numFmtId="1" fontId="0" fillId="0" borderId="28" xfId="0" applyNumberFormat="1" applyBorder="1"/>
    <xf numFmtId="1" fontId="0" fillId="0" borderId="29" xfId="0" applyNumberFormat="1" applyBorder="1"/>
    <xf numFmtId="1" fontId="2" fillId="0" borderId="5" xfId="0" applyNumberFormat="1" applyFont="1" applyBorder="1"/>
    <xf numFmtId="1" fontId="2" fillId="0" borderId="30" xfId="0" applyNumberFormat="1" applyFont="1" applyBorder="1"/>
    <xf numFmtId="3" fontId="0" fillId="0" borderId="11" xfId="0" applyNumberFormat="1" applyBorder="1" applyAlignment="1">
      <alignment horizontal="center"/>
    </xf>
    <xf numFmtId="3" fontId="0" fillId="3" borderId="6" xfId="0" applyNumberFormat="1" applyFill="1" applyBorder="1" applyAlignment="1">
      <alignment horizontal="center" wrapText="1"/>
    </xf>
    <xf numFmtId="3" fontId="0" fillId="3" borderId="10" xfId="0" applyNumberFormat="1" applyFill="1" applyBorder="1" applyAlignment="1">
      <alignment horizontal="center"/>
    </xf>
    <xf numFmtId="3" fontId="0" fillId="3" borderId="11" xfId="0" applyNumberFormat="1" applyFill="1" applyBorder="1" applyAlignment="1">
      <alignment horizontal="center"/>
    </xf>
    <xf numFmtId="3" fontId="0" fillId="3" borderId="10" xfId="0" applyNumberFormat="1" applyFill="1" applyBorder="1" applyAlignment="1">
      <alignment horizontal="center" wrapText="1"/>
    </xf>
    <xf numFmtId="3" fontId="0" fillId="3" borderId="11" xfId="0" applyNumberFormat="1" applyFill="1" applyBorder="1" applyAlignment="1">
      <alignment horizontal="center" wrapText="1"/>
    </xf>
    <xf numFmtId="3" fontId="0" fillId="3" borderId="31" xfId="0" applyNumberFormat="1" applyFill="1" applyBorder="1" applyAlignment="1">
      <alignment wrapText="1"/>
    </xf>
    <xf numFmtId="3" fontId="0" fillId="3" borderId="31" xfId="0" applyNumberFormat="1" applyFill="1" applyBorder="1" applyAlignment="1">
      <alignment horizontal="center" wrapText="1"/>
    </xf>
    <xf numFmtId="9" fontId="0" fillId="0" borderId="32" xfId="2" applyFont="1" applyBorder="1"/>
    <xf numFmtId="9" fontId="2" fillId="0" borderId="7" xfId="2" applyFont="1" applyFill="1" applyBorder="1"/>
    <xf numFmtId="164" fontId="0" fillId="3" borderId="6" xfId="1" applyNumberFormat="1" applyFont="1" applyFill="1" applyBorder="1" applyAlignment="1">
      <alignment horizontal="center" wrapText="1"/>
    </xf>
    <xf numFmtId="3" fontId="0" fillId="3" borderId="16" xfId="0" applyNumberFormat="1" applyFill="1" applyBorder="1" applyAlignment="1">
      <alignment horizontal="left" vertical="center" wrapText="1"/>
    </xf>
    <xf numFmtId="3" fontId="0" fillId="3" borderId="0" xfId="0" applyNumberFormat="1" applyFill="1"/>
    <xf numFmtId="1" fontId="0" fillId="0" borderId="2" xfId="0" applyNumberFormat="1" applyBorder="1"/>
    <xf numFmtId="9" fontId="0" fillId="0" borderId="0" xfId="2" applyFont="1" applyAlignment="1">
      <alignment wrapText="1"/>
    </xf>
    <xf numFmtId="0" fontId="0" fillId="0" borderId="0" xfId="0" applyAlignment="1">
      <alignment wrapText="1"/>
    </xf>
    <xf numFmtId="9" fontId="8" fillId="0" borderId="7" xfId="2" applyFont="1" applyBorder="1"/>
    <xf numFmtId="3" fontId="8" fillId="0" borderId="7" xfId="0" applyNumberFormat="1" applyFont="1" applyBorder="1"/>
    <xf numFmtId="3" fontId="8" fillId="0" borderId="18" xfId="0" applyNumberFormat="1" applyFont="1" applyBorder="1"/>
    <xf numFmtId="3" fontId="8" fillId="0" borderId="1" xfId="0" applyNumberFormat="1" applyFont="1" applyBorder="1"/>
    <xf numFmtId="3" fontId="7" fillId="0" borderId="8" xfId="0" applyNumberFormat="1" applyFont="1" applyBorder="1"/>
    <xf numFmtId="9" fontId="7" fillId="0" borderId="8" xfId="2" applyFont="1" applyBorder="1"/>
    <xf numFmtId="0" fontId="8" fillId="0" borderId="0" xfId="0" applyFont="1"/>
    <xf numFmtId="3" fontId="8" fillId="0" borderId="0" xfId="0" applyNumberFormat="1" applyFont="1"/>
    <xf numFmtId="0" fontId="8" fillId="0" borderId="0" xfId="0" applyFont="1" applyAlignment="1">
      <alignment wrapText="1"/>
    </xf>
    <xf numFmtId="0" fontId="7" fillId="0" borderId="4" xfId="0" applyFont="1" applyBorder="1" applyAlignment="1">
      <alignment wrapText="1"/>
    </xf>
    <xf numFmtId="9" fontId="8" fillId="0" borderId="18" xfId="2" applyFont="1" applyBorder="1"/>
    <xf numFmtId="0" fontId="10" fillId="4" borderId="0" xfId="0" applyFont="1" applyFill="1"/>
    <xf numFmtId="0" fontId="7" fillId="0" borderId="0" xfId="0" applyFont="1" applyAlignment="1">
      <alignment wrapText="1"/>
    </xf>
    <xf numFmtId="0" fontId="10" fillId="0" borderId="0" xfId="0" applyFont="1"/>
    <xf numFmtId="3" fontId="2" fillId="0" borderId="0" xfId="0" applyNumberFormat="1" applyFont="1"/>
    <xf numFmtId="3" fontId="7" fillId="0" borderId="0" xfId="0" applyNumberFormat="1" applyFont="1"/>
    <xf numFmtId="3" fontId="10" fillId="0" borderId="0" xfId="0" applyNumberFormat="1" applyFont="1"/>
    <xf numFmtId="3" fontId="11" fillId="0" borderId="0" xfId="0" applyNumberFormat="1" applyFont="1"/>
    <xf numFmtId="164" fontId="0" fillId="0" borderId="0" xfId="1" applyNumberFormat="1" applyFont="1"/>
    <xf numFmtId="164" fontId="2" fillId="0" borderId="0" xfId="0" applyNumberFormat="1" applyFont="1"/>
    <xf numFmtId="3" fontId="12" fillId="0" borderId="0" xfId="0" applyNumberFormat="1" applyFont="1"/>
    <xf numFmtId="3" fontId="14" fillId="0" borderId="0" xfId="0" applyNumberFormat="1" applyFont="1"/>
    <xf numFmtId="3" fontId="12" fillId="4" borderId="0" xfId="0" applyNumberFormat="1" applyFont="1" applyFill="1"/>
    <xf numFmtId="0" fontId="8" fillId="0" borderId="0" xfId="0" applyFont="1" applyAlignment="1">
      <alignment horizontal="left" vertical="top" wrapText="1"/>
    </xf>
    <xf numFmtId="3" fontId="15" fillId="0" borderId="8" xfId="0" applyNumberFormat="1" applyFont="1" applyBorder="1"/>
    <xf numFmtId="3" fontId="10" fillId="4" borderId="0" xfId="0" applyNumberFormat="1" applyFont="1" applyFill="1"/>
    <xf numFmtId="3" fontId="13" fillId="0" borderId="0" xfId="0" applyNumberFormat="1" applyFont="1"/>
    <xf numFmtId="9" fontId="16" fillId="3" borderId="33" xfId="2" applyFont="1" applyFill="1" applyBorder="1"/>
    <xf numFmtId="9" fontId="16" fillId="3" borderId="34" xfId="2" applyFont="1" applyFill="1" applyBorder="1"/>
    <xf numFmtId="9" fontId="8" fillId="0" borderId="1" xfId="2" applyFont="1" applyFill="1" applyBorder="1" applyAlignment="1">
      <alignment horizontal="right"/>
    </xf>
    <xf numFmtId="3" fontId="15" fillId="0" borderId="11" xfId="0" applyNumberFormat="1" applyFont="1" applyBorder="1"/>
    <xf numFmtId="9" fontId="16" fillId="0" borderId="0" xfId="2" applyFont="1" applyBorder="1"/>
    <xf numFmtId="9" fontId="16" fillId="3" borderId="35" xfId="2" applyFont="1" applyFill="1" applyBorder="1"/>
    <xf numFmtId="3" fontId="17" fillId="0" borderId="0" xfId="0" applyNumberFormat="1" applyFont="1"/>
    <xf numFmtId="164" fontId="12" fillId="3" borderId="0" xfId="1" applyNumberFormat="1" applyFont="1" applyFill="1" applyBorder="1"/>
    <xf numFmtId="9" fontId="16" fillId="0" borderId="0" xfId="2" applyFont="1" applyFill="1" applyBorder="1"/>
    <xf numFmtId="3" fontId="15" fillId="0" borderId="4" xfId="0" applyNumberFormat="1" applyFont="1" applyBorder="1"/>
    <xf numFmtId="0" fontId="8" fillId="0" borderId="0" xfId="0" applyFont="1" applyAlignment="1">
      <alignment horizontal="left" vertical="top"/>
    </xf>
    <xf numFmtId="3" fontId="8" fillId="0" borderId="8" xfId="0" applyNumberFormat="1" applyFont="1" applyBorder="1" applyAlignment="1">
      <alignment horizontal="center" vertical="center" wrapText="1"/>
    </xf>
    <xf numFmtId="9" fontId="8" fillId="0" borderId="7" xfId="2" applyFont="1" applyFill="1" applyBorder="1" applyAlignment="1">
      <alignment horizontal="right"/>
    </xf>
    <xf numFmtId="9" fontId="7" fillId="0" borderId="8" xfId="2" applyFont="1" applyFill="1" applyBorder="1"/>
    <xf numFmtId="3" fontId="8" fillId="0" borderId="16" xfId="0" applyNumberFormat="1" applyFont="1" applyBorder="1" applyAlignment="1">
      <alignment horizontal="center" vertical="center" wrapText="1"/>
    </xf>
    <xf numFmtId="0" fontId="8" fillId="0" borderId="7" xfId="0" applyFont="1" applyBorder="1"/>
    <xf numFmtId="0" fontId="8" fillId="0" borderId="18" xfId="0" applyFont="1" applyBorder="1"/>
    <xf numFmtId="0" fontId="7" fillId="0" borderId="8" xfId="0" applyFont="1" applyBorder="1"/>
    <xf numFmtId="3" fontId="8" fillId="0" borderId="31" xfId="0" applyNumberFormat="1" applyFont="1" applyBorder="1" applyAlignment="1">
      <alignment horizontal="center" vertical="center" wrapText="1"/>
    </xf>
    <xf numFmtId="9" fontId="16" fillId="3" borderId="0" xfId="2" applyFont="1" applyFill="1" applyBorder="1"/>
    <xf numFmtId="3" fontId="8" fillId="0" borderId="26" xfId="0" applyNumberFormat="1" applyFont="1" applyBorder="1"/>
    <xf numFmtId="9" fontId="2" fillId="0" borderId="0" xfId="2" applyFont="1" applyBorder="1"/>
    <xf numFmtId="3" fontId="8" fillId="0" borderId="3" xfId="0" applyNumberFormat="1" applyFont="1" applyBorder="1" applyAlignment="1">
      <alignment horizontal="center" wrapText="1"/>
    </xf>
    <xf numFmtId="3" fontId="8" fillId="0" borderId="18" xfId="0" applyNumberFormat="1" applyFont="1" applyBorder="1" applyAlignment="1">
      <alignment horizontal="center" vertical="center" wrapText="1"/>
    </xf>
    <xf numFmtId="0" fontId="8" fillId="0" borderId="18" xfId="1" applyNumberFormat="1" applyFont="1" applyBorder="1" applyAlignment="1">
      <alignment horizontal="center" vertical="center" wrapText="1"/>
    </xf>
    <xf numFmtId="3" fontId="8" fillId="0" borderId="3" xfId="0" applyNumberFormat="1" applyFont="1" applyBorder="1" applyAlignment="1">
      <alignment horizontal="center" vertical="center" wrapText="1"/>
    </xf>
    <xf numFmtId="0" fontId="8" fillId="0" borderId="31" xfId="1" applyNumberFormat="1" applyFont="1" applyBorder="1" applyAlignment="1">
      <alignment horizontal="center" vertical="center" wrapText="1"/>
    </xf>
    <xf numFmtId="0" fontId="19" fillId="0" borderId="0" xfId="4" applyAlignment="1">
      <alignment vertical="center"/>
    </xf>
    <xf numFmtId="0" fontId="19" fillId="3" borderId="0" xfId="4" applyFill="1" applyAlignment="1">
      <alignment vertical="center"/>
    </xf>
    <xf numFmtId="3" fontId="19" fillId="0" borderId="1" xfId="4" applyNumberFormat="1" applyBorder="1"/>
    <xf numFmtId="3" fontId="19" fillId="0" borderId="0" xfId="4" applyNumberFormat="1"/>
    <xf numFmtId="3" fontId="19" fillId="0" borderId="7" xfId="4" applyNumberFormat="1" applyBorder="1"/>
    <xf numFmtId="3" fontId="17" fillId="0" borderId="0" xfId="4" applyNumberFormat="1" applyFont="1"/>
    <xf numFmtId="0" fontId="17" fillId="0" borderId="0" xfId="4" applyFont="1"/>
    <xf numFmtId="0" fontId="17" fillId="0" borderId="0" xfId="4" applyFont="1" applyAlignment="1" applyProtection="1">
      <alignment horizontal="left"/>
      <protection locked="0"/>
    </xf>
    <xf numFmtId="3" fontId="19" fillId="3" borderId="0" xfId="4" applyNumberFormat="1" applyFill="1"/>
    <xf numFmtId="3" fontId="21" fillId="0" borderId="0" xfId="4" applyNumberFormat="1" applyFont="1"/>
    <xf numFmtId="0" fontId="19" fillId="0" borderId="0" xfId="4" applyAlignment="1" applyProtection="1">
      <alignment horizontal="left"/>
      <protection locked="0"/>
    </xf>
    <xf numFmtId="3" fontId="19" fillId="0" borderId="0" xfId="4" applyNumberFormat="1" applyAlignment="1" applyProtection="1">
      <alignment horizontal="right"/>
      <protection locked="0"/>
    </xf>
    <xf numFmtId="0" fontId="25" fillId="0" borderId="0" xfId="6" applyFont="1">
      <alignment vertical="top"/>
    </xf>
    <xf numFmtId="0" fontId="17" fillId="0" borderId="0" xfId="6">
      <alignment vertical="top"/>
    </xf>
    <xf numFmtId="0" fontId="19" fillId="0" borderId="25" xfId="4" applyBorder="1" applyAlignment="1" applyProtection="1">
      <alignment horizontal="left"/>
      <protection locked="0"/>
    </xf>
    <xf numFmtId="3" fontId="19" fillId="0" borderId="7" xfId="4" applyNumberFormat="1" applyBorder="1" applyAlignment="1" applyProtection="1">
      <alignment horizontal="right"/>
      <protection locked="0"/>
    </xf>
    <xf numFmtId="3" fontId="19" fillId="0" borderId="38" xfId="4" applyNumberFormat="1" applyBorder="1" applyAlignment="1" applyProtection="1">
      <alignment horizontal="right"/>
      <protection locked="0"/>
    </xf>
    <xf numFmtId="3" fontId="19" fillId="0" borderId="39" xfId="4" applyNumberFormat="1" applyBorder="1" applyAlignment="1" applyProtection="1">
      <alignment horizontal="right"/>
      <protection locked="0"/>
    </xf>
    <xf numFmtId="3" fontId="19" fillId="0" borderId="40" xfId="4" applyNumberFormat="1" applyBorder="1" applyAlignment="1" applyProtection="1">
      <alignment horizontal="right"/>
      <protection locked="0"/>
    </xf>
    <xf numFmtId="3" fontId="19" fillId="0" borderId="41" xfId="4" applyNumberFormat="1" applyBorder="1" applyAlignment="1" applyProtection="1">
      <alignment horizontal="right"/>
      <protection locked="0"/>
    </xf>
    <xf numFmtId="0" fontId="19" fillId="0" borderId="4" xfId="4" applyBorder="1" applyAlignment="1" applyProtection="1">
      <alignment horizontal="left"/>
      <protection locked="0"/>
    </xf>
    <xf numFmtId="0" fontId="19" fillId="0" borderId="5" xfId="4" applyBorder="1" applyAlignment="1" applyProtection="1">
      <alignment horizontal="left"/>
      <protection locked="0"/>
    </xf>
    <xf numFmtId="3" fontId="19" fillId="0" borderId="4" xfId="4" applyNumberFormat="1" applyBorder="1" applyAlignment="1" applyProtection="1">
      <alignment horizontal="right"/>
      <protection locked="0"/>
    </xf>
    <xf numFmtId="3" fontId="19" fillId="0" borderId="8" xfId="4" applyNumberFormat="1" applyBorder="1" applyAlignment="1" applyProtection="1">
      <alignment horizontal="right"/>
      <protection locked="0"/>
    </xf>
    <xf numFmtId="3" fontId="19" fillId="0" borderId="42" xfId="4" applyNumberFormat="1" applyBorder="1" applyAlignment="1" applyProtection="1">
      <alignment horizontal="right"/>
      <protection locked="0"/>
    </xf>
    <xf numFmtId="3" fontId="19" fillId="0" borderId="43" xfId="4" applyNumberFormat="1" applyBorder="1" applyAlignment="1" applyProtection="1">
      <alignment horizontal="right"/>
      <protection locked="0"/>
    </xf>
    <xf numFmtId="3" fontId="19" fillId="0" borderId="44" xfId="4" applyNumberFormat="1" applyBorder="1" applyAlignment="1" applyProtection="1">
      <alignment horizontal="right"/>
      <protection locked="0"/>
    </xf>
    <xf numFmtId="3" fontId="19" fillId="0" borderId="45" xfId="4" applyNumberFormat="1" applyBorder="1" applyAlignment="1" applyProtection="1">
      <alignment horizontal="right"/>
      <protection locked="0"/>
    </xf>
    <xf numFmtId="0" fontId="19" fillId="0" borderId="46" xfId="4" applyBorder="1" applyAlignment="1" applyProtection="1">
      <alignment horizontal="left"/>
      <protection locked="0"/>
    </xf>
    <xf numFmtId="0" fontId="19" fillId="0" borderId="47" xfId="4" applyBorder="1" applyAlignment="1" applyProtection="1">
      <alignment horizontal="left"/>
      <protection locked="0"/>
    </xf>
    <xf numFmtId="3" fontId="19" fillId="0" borderId="48" xfId="4" applyNumberFormat="1" applyBorder="1" applyAlignment="1" applyProtection="1">
      <alignment horizontal="right"/>
      <protection locked="0"/>
    </xf>
    <xf numFmtId="3" fontId="19" fillId="0" borderId="49" xfId="4" applyNumberFormat="1" applyBorder="1" applyAlignment="1" applyProtection="1">
      <alignment horizontal="right"/>
      <protection locked="0"/>
    </xf>
    <xf numFmtId="3" fontId="19" fillId="0" borderId="50" xfId="4" applyNumberFormat="1" applyBorder="1" applyAlignment="1" applyProtection="1">
      <alignment horizontal="right"/>
      <protection locked="0"/>
    </xf>
    <xf numFmtId="3" fontId="19" fillId="0" borderId="51" xfId="4" applyNumberFormat="1" applyBorder="1" applyAlignment="1" applyProtection="1">
      <alignment horizontal="right"/>
      <protection locked="0"/>
    </xf>
    <xf numFmtId="3" fontId="19" fillId="0" borderId="52" xfId="4" applyNumberFormat="1" applyBorder="1" applyAlignment="1" applyProtection="1">
      <alignment horizontal="right"/>
      <protection locked="0"/>
    </xf>
    <xf numFmtId="3" fontId="19" fillId="0" borderId="53" xfId="4" applyNumberFormat="1" applyBorder="1" applyAlignment="1" applyProtection="1">
      <alignment horizontal="right"/>
      <protection locked="0"/>
    </xf>
    <xf numFmtId="3" fontId="19" fillId="0" borderId="46" xfId="4" applyNumberFormat="1" applyBorder="1" applyAlignment="1" applyProtection="1">
      <alignment horizontal="right"/>
      <protection locked="0"/>
    </xf>
    <xf numFmtId="3" fontId="19" fillId="0" borderId="25" xfId="4" applyNumberFormat="1" applyBorder="1"/>
    <xf numFmtId="3" fontId="19" fillId="0" borderId="41" xfId="4" applyNumberFormat="1" applyBorder="1"/>
    <xf numFmtId="3" fontId="19" fillId="0" borderId="39" xfId="4" applyNumberFormat="1" applyBorder="1"/>
    <xf numFmtId="3" fontId="25" fillId="0" borderId="1" xfId="4" applyNumberFormat="1" applyFont="1" applyBorder="1"/>
    <xf numFmtId="3" fontId="25" fillId="0" borderId="25" xfId="4" applyNumberFormat="1" applyFont="1" applyBorder="1"/>
    <xf numFmtId="3" fontId="25" fillId="0" borderId="0" xfId="4" applyNumberFormat="1" applyFont="1"/>
    <xf numFmtId="3" fontId="19" fillId="0" borderId="18" xfId="4" applyNumberFormat="1" applyBorder="1"/>
    <xf numFmtId="3" fontId="19" fillId="0" borderId="40" xfId="4" applyNumberFormat="1" applyBorder="1"/>
    <xf numFmtId="3" fontId="19" fillId="0" borderId="3" xfId="4" applyNumberFormat="1" applyBorder="1"/>
    <xf numFmtId="3" fontId="19" fillId="0" borderId="54" xfId="4" applyNumberFormat="1" applyBorder="1"/>
    <xf numFmtId="3" fontId="19" fillId="0" borderId="55" xfId="4" applyNumberFormat="1" applyBorder="1"/>
    <xf numFmtId="3" fontId="19" fillId="0" borderId="2" xfId="4" applyNumberFormat="1" applyBorder="1"/>
    <xf numFmtId="3" fontId="19" fillId="0" borderId="37" xfId="4" applyNumberFormat="1" applyBorder="1"/>
    <xf numFmtId="3" fontId="19" fillId="0" borderId="56" xfId="4" applyNumberFormat="1" applyBorder="1"/>
    <xf numFmtId="3" fontId="8" fillId="0" borderId="20" xfId="0" applyNumberFormat="1" applyFont="1" applyBorder="1" applyAlignment="1">
      <alignment horizontal="center" vertical="center" wrapText="1"/>
    </xf>
    <xf numFmtId="0" fontId="8" fillId="0" borderId="23" xfId="0" applyFont="1" applyBorder="1"/>
    <xf numFmtId="3" fontId="8" fillId="0" borderId="60" xfId="0" applyNumberFormat="1" applyFont="1" applyBorder="1" applyAlignment="1">
      <alignment horizontal="center" vertical="center" wrapText="1"/>
    </xf>
    <xf numFmtId="0" fontId="8" fillId="0" borderId="22" xfId="0" applyFont="1" applyBorder="1"/>
    <xf numFmtId="3" fontId="8" fillId="0" borderId="61" xfId="0" applyNumberFormat="1" applyFont="1" applyBorder="1"/>
    <xf numFmtId="3" fontId="8" fillId="0" borderId="28" xfId="0" applyNumberFormat="1" applyFont="1" applyBorder="1"/>
    <xf numFmtId="3" fontId="8" fillId="0" borderId="29" xfId="0" applyNumberFormat="1" applyFont="1" applyBorder="1"/>
    <xf numFmtId="9" fontId="8" fillId="0" borderId="28" xfId="2" applyFont="1" applyBorder="1"/>
    <xf numFmtId="9" fontId="8" fillId="0" borderId="29" xfId="2" applyFont="1" applyBorder="1"/>
    <xf numFmtId="0" fontId="27" fillId="0" borderId="0" xfId="0" applyFont="1"/>
    <xf numFmtId="3" fontId="27" fillId="0" borderId="0" xfId="0" applyNumberFormat="1" applyFont="1"/>
    <xf numFmtId="3" fontId="7" fillId="5" borderId="8" xfId="0" applyNumberFormat="1" applyFont="1" applyFill="1" applyBorder="1"/>
    <xf numFmtId="9" fontId="7" fillId="5" borderId="8" xfId="2" applyFont="1" applyFill="1" applyBorder="1"/>
    <xf numFmtId="3" fontId="15" fillId="5" borderId="11" xfId="0" applyNumberFormat="1" applyFont="1" applyFill="1" applyBorder="1"/>
    <xf numFmtId="3" fontId="13" fillId="5" borderId="11" xfId="0" applyNumberFormat="1" applyFont="1" applyFill="1" applyBorder="1"/>
    <xf numFmtId="3" fontId="15" fillId="5" borderId="8" xfId="0" applyNumberFormat="1" applyFont="1" applyFill="1" applyBorder="1"/>
    <xf numFmtId="3" fontId="15" fillId="5" borderId="30" xfId="0" applyNumberFormat="1" applyFont="1" applyFill="1" applyBorder="1"/>
    <xf numFmtId="0" fontId="7" fillId="5" borderId="21" xfId="0" applyFont="1" applyFill="1" applyBorder="1"/>
    <xf numFmtId="9" fontId="7" fillId="5" borderId="30" xfId="2" applyFont="1" applyFill="1" applyBorder="1"/>
    <xf numFmtId="1" fontId="15" fillId="0" borderId="34" xfId="43" applyNumberFormat="1" applyFont="1" applyBorder="1" applyAlignment="1" applyProtection="1">
      <alignment horizontal="left" vertical="center"/>
      <protection locked="0"/>
    </xf>
    <xf numFmtId="1" fontId="15" fillId="0" borderId="35" xfId="43" applyNumberFormat="1" applyFont="1" applyBorder="1" applyAlignment="1" applyProtection="1">
      <alignment horizontal="left" vertical="center"/>
      <protection locked="0"/>
    </xf>
    <xf numFmtId="0" fontId="28" fillId="0" borderId="0" xfId="7"/>
    <xf numFmtId="0" fontId="17" fillId="0" borderId="0" xfId="43"/>
    <xf numFmtId="3" fontId="15" fillId="0" borderId="31" xfId="43" applyNumberFormat="1" applyFont="1" applyBorder="1" applyAlignment="1">
      <alignment horizontal="right" vertical="center" indent="1"/>
    </xf>
    <xf numFmtId="3" fontId="17" fillId="0" borderId="8" xfId="43" applyNumberFormat="1" applyBorder="1" applyAlignment="1">
      <alignment horizontal="right" indent="1"/>
    </xf>
    <xf numFmtId="3" fontId="17" fillId="0" borderId="7" xfId="43" applyNumberFormat="1" applyBorder="1" applyAlignment="1">
      <alignment horizontal="right" indent="1"/>
    </xf>
    <xf numFmtId="3" fontId="17" fillId="0" borderId="0" xfId="43" applyNumberFormat="1"/>
    <xf numFmtId="3" fontId="17" fillId="0" borderId="1" xfId="43" applyNumberFormat="1" applyBorder="1"/>
    <xf numFmtId="3" fontId="17" fillId="0" borderId="7" xfId="43" applyNumberFormat="1" applyBorder="1"/>
    <xf numFmtId="3" fontId="17" fillId="0" borderId="25" xfId="43" applyNumberFormat="1" applyBorder="1"/>
    <xf numFmtId="0" fontId="17" fillId="0" borderId="0" xfId="43" applyAlignment="1" applyProtection="1">
      <alignment horizontal="left"/>
      <protection locked="0"/>
    </xf>
    <xf numFmtId="0" fontId="17" fillId="0" borderId="4" xfId="43" applyBorder="1" applyAlignment="1" applyProtection="1">
      <alignment horizontal="left"/>
      <protection locked="0"/>
    </xf>
    <xf numFmtId="0" fontId="17" fillId="0" borderId="4" xfId="43" applyBorder="1"/>
    <xf numFmtId="3" fontId="17" fillId="0" borderId="1" xfId="43" applyNumberFormat="1" applyBorder="1" applyAlignment="1" applyProtection="1">
      <alignment horizontal="right"/>
      <protection locked="0"/>
    </xf>
    <xf numFmtId="0" fontId="17" fillId="0" borderId="25" xfId="43" applyBorder="1"/>
    <xf numFmtId="0" fontId="15" fillId="0" borderId="34" xfId="43" applyFont="1" applyBorder="1" applyAlignment="1">
      <alignment horizontal="left" vertical="center"/>
    </xf>
    <xf numFmtId="3" fontId="17" fillId="0" borderId="4" xfId="43" applyNumberFormat="1" applyBorder="1"/>
    <xf numFmtId="165" fontId="17" fillId="0" borderId="4" xfId="43" applyNumberFormat="1" applyBorder="1"/>
    <xf numFmtId="165" fontId="17" fillId="0" borderId="11" xfId="43" applyNumberFormat="1" applyBorder="1"/>
    <xf numFmtId="165" fontId="17" fillId="0" borderId="0" xfId="43" applyNumberFormat="1"/>
    <xf numFmtId="165" fontId="17" fillId="0" borderId="1" xfId="43" applyNumberFormat="1" applyBorder="1"/>
    <xf numFmtId="0" fontId="17" fillId="0" borderId="1" xfId="43" applyBorder="1"/>
    <xf numFmtId="0" fontId="17" fillId="0" borderId="7" xfId="43" applyBorder="1" applyAlignment="1">
      <alignment horizontal="right" indent="2"/>
    </xf>
    <xf numFmtId="3" fontId="23" fillId="0" borderId="7" xfId="43" applyNumberFormat="1" applyFont="1" applyBorder="1" applyAlignment="1" applyProtection="1">
      <alignment horizontal="right"/>
      <protection locked="0"/>
    </xf>
    <xf numFmtId="3" fontId="17" fillId="0" borderId="7" xfId="43" applyNumberFormat="1" applyBorder="1" applyAlignment="1" applyProtection="1">
      <alignment horizontal="right" indent="2"/>
      <protection locked="0"/>
    </xf>
    <xf numFmtId="3" fontId="17" fillId="0" borderId="7" xfId="43" applyNumberFormat="1" applyBorder="1" applyAlignment="1">
      <alignment horizontal="right" indent="2"/>
    </xf>
    <xf numFmtId="0" fontId="17" fillId="0" borderId="7" xfId="43" applyBorder="1"/>
    <xf numFmtId="0" fontId="17" fillId="0" borderId="1" xfId="43" applyBorder="1" applyAlignment="1">
      <alignment vertical="center"/>
    </xf>
    <xf numFmtId="0" fontId="17" fillId="0" borderId="7" xfId="43" applyBorder="1" applyAlignment="1">
      <alignment vertical="center"/>
    </xf>
    <xf numFmtId="3" fontId="17" fillId="0" borderId="4" xfId="43" applyNumberFormat="1" applyBorder="1" applyAlignment="1" applyProtection="1">
      <alignment horizontal="right" vertical="center"/>
      <protection locked="0"/>
    </xf>
    <xf numFmtId="3" fontId="17" fillId="0" borderId="4" xfId="43" applyNumberFormat="1" applyBorder="1" applyAlignment="1">
      <alignment vertical="center"/>
    </xf>
    <xf numFmtId="3" fontId="17" fillId="0" borderId="11" xfId="43" applyNumberFormat="1" applyBorder="1" applyAlignment="1">
      <alignment vertical="center"/>
    </xf>
    <xf numFmtId="3" fontId="17" fillId="0" borderId="8" xfId="43" applyNumberFormat="1" applyBorder="1" applyAlignment="1">
      <alignment horizontal="right" vertical="center" indent="2"/>
    </xf>
    <xf numFmtId="164" fontId="15" fillId="0" borderId="2" xfId="41" applyNumberFormat="1" applyFont="1" applyFill="1" applyBorder="1" applyAlignment="1">
      <alignment vertical="center"/>
    </xf>
    <xf numFmtId="164" fontId="15" fillId="0" borderId="3" xfId="41" applyNumberFormat="1" applyFont="1" applyFill="1" applyBorder="1" applyAlignment="1">
      <alignment vertical="center"/>
    </xf>
    <xf numFmtId="3" fontId="15" fillId="0" borderId="34" xfId="43" applyNumberFormat="1" applyFont="1" applyBorder="1" applyAlignment="1">
      <alignment vertical="center"/>
    </xf>
    <xf numFmtId="164" fontId="15" fillId="0" borderId="34" xfId="41" applyNumberFormat="1" applyFont="1" applyFill="1" applyBorder="1" applyAlignment="1">
      <alignment vertical="center"/>
    </xf>
    <xf numFmtId="0" fontId="15" fillId="0" borderId="35" xfId="43" applyFont="1" applyBorder="1" applyAlignment="1">
      <alignment horizontal="left" vertical="center"/>
    </xf>
    <xf numFmtId="3" fontId="15" fillId="0" borderId="2" xfId="43" applyNumberFormat="1" applyFont="1" applyBorder="1" applyAlignment="1" applyProtection="1">
      <alignment horizontal="right" vertical="center"/>
      <protection locked="0"/>
    </xf>
    <xf numFmtId="3" fontId="15" fillId="0" borderId="18" xfId="43" applyNumberFormat="1" applyFont="1" applyBorder="1" applyAlignment="1">
      <alignment horizontal="right" vertical="center" indent="1"/>
    </xf>
    <xf numFmtId="3" fontId="17" fillId="0" borderId="7" xfId="43" applyNumberFormat="1" applyBorder="1" applyAlignment="1" applyProtection="1">
      <alignment horizontal="center" vertical="center" wrapText="1"/>
      <protection locked="0"/>
    </xf>
    <xf numFmtId="164" fontId="15" fillId="0" borderId="2" xfId="41" applyNumberFormat="1" applyFont="1" applyFill="1" applyBorder="1" applyAlignment="1" applyProtection="1">
      <alignment horizontal="right" vertical="center"/>
      <protection locked="0"/>
    </xf>
    <xf numFmtId="3" fontId="15" fillId="0" borderId="2" xfId="43" applyNumberFormat="1" applyFont="1" applyBorder="1" applyAlignment="1">
      <alignment vertical="center"/>
    </xf>
    <xf numFmtId="3" fontId="15" fillId="0" borderId="26" xfId="43" applyNumberFormat="1" applyFont="1" applyBorder="1" applyAlignment="1" applyProtection="1">
      <alignment horizontal="right" vertical="center"/>
      <protection locked="0"/>
    </xf>
    <xf numFmtId="3" fontId="17" fillId="0" borderId="25" xfId="43" applyNumberFormat="1" applyBorder="1" applyAlignment="1" applyProtection="1">
      <alignment horizontal="right" indent="1"/>
      <protection locked="0"/>
    </xf>
    <xf numFmtId="3" fontId="17" fillId="0" borderId="32" xfId="43" applyNumberFormat="1" applyBorder="1" applyAlignment="1" applyProtection="1">
      <alignment horizontal="center" wrapText="1"/>
      <protection locked="0"/>
    </xf>
    <xf numFmtId="3" fontId="17" fillId="0" borderId="63" xfId="43" applyNumberFormat="1" applyBorder="1" applyAlignment="1" applyProtection="1">
      <alignment horizontal="center" wrapText="1"/>
      <protection locked="0"/>
    </xf>
    <xf numFmtId="3" fontId="17" fillId="0" borderId="25" xfId="43" applyNumberFormat="1" applyBorder="1" applyAlignment="1">
      <alignment horizontal="right" indent="1"/>
    </xf>
    <xf numFmtId="3" fontId="15" fillId="0" borderId="26" xfId="43" applyNumberFormat="1" applyFont="1" applyBorder="1" applyAlignment="1" applyProtection="1">
      <alignment vertical="center"/>
      <protection locked="0"/>
    </xf>
    <xf numFmtId="3" fontId="15" fillId="0" borderId="35" xfId="43" applyNumberFormat="1" applyFont="1" applyBorder="1" applyAlignment="1">
      <alignment vertical="center"/>
    </xf>
    <xf numFmtId="3" fontId="17" fillId="0" borderId="5" xfId="43" applyNumberFormat="1" applyBorder="1" applyAlignment="1">
      <alignment horizontal="right" vertical="center" indent="1"/>
    </xf>
    <xf numFmtId="3" fontId="17" fillId="0" borderId="0" xfId="43" applyNumberFormat="1" applyAlignment="1" applyProtection="1">
      <alignment horizontal="right"/>
      <protection locked="0"/>
    </xf>
    <xf numFmtId="0" fontId="17" fillId="0" borderId="25" xfId="43" applyBorder="1" applyAlignment="1">
      <alignment horizontal="right" indent="1"/>
    </xf>
    <xf numFmtId="3" fontId="17" fillId="0" borderId="5" xfId="43" applyNumberFormat="1" applyBorder="1"/>
    <xf numFmtId="3" fontId="15" fillId="0" borderId="26" xfId="43" applyNumberFormat="1" applyFont="1" applyBorder="1" applyAlignment="1">
      <alignment vertical="center"/>
    </xf>
    <xf numFmtId="164" fontId="15" fillId="0" borderId="35" xfId="43" applyNumberFormat="1" applyFont="1" applyBorder="1" applyAlignment="1">
      <alignment vertical="center"/>
    </xf>
    <xf numFmtId="165" fontId="15" fillId="0" borderId="26" xfId="43" applyNumberFormat="1" applyFont="1" applyBorder="1" applyAlignment="1">
      <alignment vertical="center"/>
    </xf>
    <xf numFmtId="0" fontId="17" fillId="0" borderId="25" xfId="43" applyBorder="1" applyAlignment="1">
      <alignment vertical="center"/>
    </xf>
    <xf numFmtId="164" fontId="23" fillId="0" borderId="25" xfId="41" applyNumberFormat="1" applyFont="1" applyFill="1" applyBorder="1" applyAlignment="1" applyProtection="1">
      <alignment horizontal="right"/>
      <protection locked="0"/>
    </xf>
    <xf numFmtId="165" fontId="17" fillId="0" borderId="25" xfId="43" applyNumberFormat="1" applyBorder="1"/>
    <xf numFmtId="165" fontId="17" fillId="0" borderId="5" xfId="43" applyNumberFormat="1" applyBorder="1"/>
    <xf numFmtId="3" fontId="17" fillId="0" borderId="5" xfId="43" applyNumberFormat="1" applyBorder="1" applyAlignment="1" applyProtection="1">
      <alignment horizontal="right" vertical="center"/>
      <protection locked="0"/>
    </xf>
    <xf numFmtId="3" fontId="17" fillId="0" borderId="25" xfId="43" applyNumberFormat="1" applyBorder="1" applyAlignment="1" applyProtection="1">
      <alignment horizontal="right"/>
      <protection locked="0"/>
    </xf>
    <xf numFmtId="3" fontId="17" fillId="0" borderId="8" xfId="43" applyNumberFormat="1" applyBorder="1" applyAlignment="1" applyProtection="1">
      <alignment horizontal="center" wrapText="1"/>
      <protection locked="0"/>
    </xf>
    <xf numFmtId="3" fontId="17" fillId="0" borderId="5" xfId="43" applyNumberFormat="1" applyBorder="1" applyAlignment="1" applyProtection="1">
      <alignment horizontal="center" wrapText="1"/>
      <protection locked="0"/>
    </xf>
    <xf numFmtId="10" fontId="0" fillId="0" borderId="0" xfId="2" applyNumberFormat="1" applyFont="1" applyBorder="1" applyAlignment="1">
      <alignment wrapText="1"/>
    </xf>
    <xf numFmtId="10" fontId="0" fillId="0" borderId="0" xfId="2" applyNumberFormat="1" applyFont="1" applyBorder="1"/>
    <xf numFmtId="10" fontId="2" fillId="0" borderId="0" xfId="2" applyNumberFormat="1" applyFont="1" applyBorder="1"/>
    <xf numFmtId="0" fontId="26" fillId="5" borderId="64" xfId="0" applyFont="1" applyFill="1" applyBorder="1" applyAlignment="1">
      <alignment vertical="center" wrapText="1"/>
    </xf>
    <xf numFmtId="3" fontId="26" fillId="5" borderId="33" xfId="0" applyNumberFormat="1" applyFont="1" applyFill="1" applyBorder="1" applyAlignment="1">
      <alignment vertical="center"/>
    </xf>
    <xf numFmtId="3" fontId="26" fillId="5" borderId="31" xfId="0" applyNumberFormat="1" applyFont="1" applyFill="1" applyBorder="1" applyAlignment="1">
      <alignment vertical="center"/>
    </xf>
    <xf numFmtId="9" fontId="26" fillId="5" borderId="31" xfId="2" applyFont="1" applyFill="1" applyBorder="1" applyAlignment="1">
      <alignment vertical="center"/>
    </xf>
    <xf numFmtId="9" fontId="26" fillId="5" borderId="60" xfId="2" applyFont="1" applyFill="1" applyBorder="1" applyAlignment="1">
      <alignment vertical="center"/>
    </xf>
    <xf numFmtId="0" fontId="26" fillId="5" borderId="64" xfId="0" applyFont="1" applyFill="1" applyBorder="1" applyAlignment="1">
      <alignment vertical="center"/>
    </xf>
    <xf numFmtId="9" fontId="7" fillId="5" borderId="60" xfId="2" applyFont="1" applyFill="1" applyBorder="1" applyAlignment="1">
      <alignment vertical="center"/>
    </xf>
    <xf numFmtId="164" fontId="12" fillId="0" borderId="0" xfId="1" applyNumberFormat="1" applyFont="1" applyFill="1" applyBorder="1"/>
    <xf numFmtId="9" fontId="0" fillId="0" borderId="0" xfId="2" applyFont="1" applyFill="1" applyBorder="1" applyAlignment="1">
      <alignment wrapText="1"/>
    </xf>
    <xf numFmtId="3" fontId="8" fillId="0" borderId="25" xfId="0" applyNumberFormat="1" applyFont="1" applyBorder="1"/>
    <xf numFmtId="9" fontId="8" fillId="0" borderId="66" xfId="2" applyFont="1" applyBorder="1"/>
    <xf numFmtId="0" fontId="8" fillId="0" borderId="26" xfId="1" applyNumberFormat="1" applyFont="1" applyBorder="1" applyAlignment="1">
      <alignment horizontal="center" vertical="center" wrapText="1"/>
    </xf>
    <xf numFmtId="3" fontId="8" fillId="0" borderId="67" xfId="0" applyNumberFormat="1" applyFont="1" applyBorder="1"/>
    <xf numFmtId="3" fontId="8" fillId="0" borderId="2" xfId="0" applyNumberFormat="1" applyFont="1" applyBorder="1" applyAlignment="1">
      <alignment horizontal="center" vertical="center" wrapText="1"/>
    </xf>
    <xf numFmtId="3" fontId="8" fillId="0" borderId="70" xfId="0" applyNumberFormat="1" applyFont="1" applyBorder="1"/>
    <xf numFmtId="9" fontId="8" fillId="0" borderId="70" xfId="2" applyFont="1" applyBorder="1"/>
    <xf numFmtId="9" fontId="8" fillId="0" borderId="65" xfId="2" applyFont="1" applyBorder="1"/>
    <xf numFmtId="3" fontId="7" fillId="5" borderId="4" xfId="0" applyNumberFormat="1" applyFont="1" applyFill="1" applyBorder="1"/>
    <xf numFmtId="9" fontId="26" fillId="5" borderId="73" xfId="2" applyFont="1" applyFill="1" applyBorder="1" applyAlignment="1">
      <alignment vertical="center"/>
    </xf>
    <xf numFmtId="3" fontId="7" fillId="5" borderId="72" xfId="0" applyNumberFormat="1" applyFont="1" applyFill="1" applyBorder="1"/>
    <xf numFmtId="3" fontId="15" fillId="5" borderId="72" xfId="0" applyNumberFormat="1" applyFont="1" applyFill="1" applyBorder="1"/>
    <xf numFmtId="9" fontId="26" fillId="5" borderId="71" xfId="2" applyFont="1" applyFill="1" applyBorder="1" applyAlignment="1">
      <alignment vertical="center"/>
    </xf>
    <xf numFmtId="9" fontId="7" fillId="5" borderId="75" xfId="2" applyFont="1" applyFill="1" applyBorder="1"/>
    <xf numFmtId="3" fontId="15" fillId="5" borderId="76" xfId="0" applyNumberFormat="1" applyFont="1" applyFill="1" applyBorder="1"/>
    <xf numFmtId="3" fontId="7" fillId="5" borderId="74" xfId="0" applyNumberFormat="1" applyFont="1" applyFill="1" applyBorder="1"/>
    <xf numFmtId="3" fontId="8" fillId="0" borderId="65" xfId="0" applyNumberFormat="1" applyFont="1" applyBorder="1" applyAlignment="1">
      <alignment horizontal="center" vertical="center" wrapText="1"/>
    </xf>
    <xf numFmtId="3" fontId="8" fillId="0" borderId="69" xfId="0" applyNumberFormat="1" applyFont="1" applyBorder="1"/>
    <xf numFmtId="3" fontId="8" fillId="0" borderId="66" xfId="0" applyNumberFormat="1" applyFont="1" applyBorder="1" applyAlignment="1">
      <alignment horizontal="center" vertical="center" wrapText="1"/>
    </xf>
    <xf numFmtId="0" fontId="8" fillId="0" borderId="65" xfId="0" applyFont="1" applyBorder="1"/>
    <xf numFmtId="3" fontId="8" fillId="0" borderId="70" xfId="0" applyNumberFormat="1" applyFont="1" applyBorder="1" applyAlignment="1">
      <alignment horizontal="center" vertical="center" wrapText="1"/>
    </xf>
    <xf numFmtId="0" fontId="8" fillId="0" borderId="66" xfId="0" applyFont="1" applyBorder="1"/>
    <xf numFmtId="0" fontId="8" fillId="0" borderId="66" xfId="0" applyFont="1" applyBorder="1" applyAlignment="1">
      <alignment wrapText="1"/>
    </xf>
    <xf numFmtId="0" fontId="26" fillId="5" borderId="66" xfId="0" applyFont="1" applyFill="1" applyBorder="1" applyAlignment="1">
      <alignment vertical="center" wrapText="1"/>
    </xf>
    <xf numFmtId="9" fontId="26" fillId="5" borderId="25" xfId="2" applyFont="1" applyFill="1" applyBorder="1" applyAlignment="1">
      <alignment vertical="center"/>
    </xf>
    <xf numFmtId="0" fontId="7" fillId="5" borderId="82" xfId="0" applyFont="1" applyFill="1" applyBorder="1"/>
    <xf numFmtId="9" fontId="7" fillId="5" borderId="83" xfId="2" applyFont="1" applyFill="1" applyBorder="1"/>
    <xf numFmtId="0" fontId="8" fillId="0" borderId="3" xfId="0" applyFont="1" applyBorder="1" applyAlignment="1">
      <alignment horizontal="left" vertical="top"/>
    </xf>
    <xf numFmtId="0" fontId="8" fillId="0" borderId="2" xfId="0" applyFont="1" applyBorder="1" applyAlignment="1">
      <alignment horizontal="left" vertical="top" wrapText="1"/>
    </xf>
    <xf numFmtId="0" fontId="8" fillId="0" borderId="26" xfId="0" applyFont="1" applyBorder="1" applyAlignment="1">
      <alignment horizontal="left" vertical="top" wrapText="1"/>
    </xf>
    <xf numFmtId="3" fontId="8" fillId="0" borderId="84" xfId="0" applyNumberFormat="1" applyFont="1" applyBorder="1" applyAlignment="1">
      <alignment horizontal="center" vertical="center" wrapText="1"/>
    </xf>
    <xf numFmtId="3" fontId="8" fillId="0" borderId="87" xfId="0" applyNumberFormat="1" applyFont="1" applyBorder="1" applyAlignment="1">
      <alignment horizontal="center" vertical="center" wrapText="1"/>
    </xf>
    <xf numFmtId="0" fontId="8" fillId="0" borderId="92" xfId="0" applyFont="1" applyBorder="1"/>
    <xf numFmtId="3" fontId="0" fillId="0" borderId="6" xfId="0" applyNumberFormat="1" applyBorder="1" applyAlignment="1">
      <alignment horizontal="center"/>
    </xf>
    <xf numFmtId="3" fontId="8" fillId="0" borderId="94" xfId="0" applyNumberFormat="1" applyFont="1" applyBorder="1" applyAlignment="1">
      <alignment horizontal="center" vertical="center" wrapText="1"/>
    </xf>
    <xf numFmtId="3" fontId="8" fillId="0" borderId="95" xfId="0" applyNumberFormat="1" applyFont="1" applyBorder="1" applyAlignment="1">
      <alignment horizontal="center" vertical="center" wrapText="1"/>
    </xf>
    <xf numFmtId="0" fontId="8" fillId="0" borderId="87" xfId="0" applyFont="1" applyBorder="1"/>
    <xf numFmtId="3" fontId="8" fillId="0" borderId="22" xfId="0" applyNumberFormat="1" applyFont="1" applyBorder="1"/>
    <xf numFmtId="9" fontId="8" fillId="0" borderId="91" xfId="2" applyFont="1" applyBorder="1"/>
    <xf numFmtId="0" fontId="8" fillId="0" borderId="87" xfId="0" applyFont="1" applyBorder="1" applyAlignment="1">
      <alignment wrapText="1"/>
    </xf>
    <xf numFmtId="3" fontId="8" fillId="0" borderId="21" xfId="0" applyNumberFormat="1" applyFont="1" applyBorder="1"/>
    <xf numFmtId="3" fontId="8" fillId="0" borderId="8" xfId="0" applyNumberFormat="1" applyFont="1" applyBorder="1"/>
    <xf numFmtId="9" fontId="8" fillId="0" borderId="30" xfId="2" applyFont="1" applyBorder="1"/>
    <xf numFmtId="3" fontId="8" fillId="0" borderId="5" xfId="0" applyNumberFormat="1" applyFont="1" applyBorder="1"/>
    <xf numFmtId="3" fontId="8" fillId="0" borderId="11" xfId="0" applyNumberFormat="1" applyFont="1" applyBorder="1"/>
    <xf numFmtId="9" fontId="8" fillId="0" borderId="97" xfId="2" applyFont="1" applyBorder="1"/>
    <xf numFmtId="9" fontId="8" fillId="0" borderId="93" xfId="2" applyFont="1" applyBorder="1"/>
    <xf numFmtId="9" fontId="30" fillId="5" borderId="96" xfId="2" applyFont="1" applyFill="1" applyBorder="1" applyAlignment="1">
      <alignment horizontal="right" vertical="center"/>
    </xf>
    <xf numFmtId="3" fontId="30" fillId="5" borderId="21" xfId="0" applyNumberFormat="1" applyFont="1" applyFill="1" applyBorder="1" applyAlignment="1">
      <alignment horizontal="right" vertical="center"/>
    </xf>
    <xf numFmtId="3" fontId="30" fillId="5" borderId="8" xfId="0" applyNumberFormat="1" applyFont="1" applyFill="1" applyBorder="1" applyAlignment="1">
      <alignment horizontal="right" vertical="center"/>
    </xf>
    <xf numFmtId="9" fontId="30" fillId="5" borderId="30" xfId="2" applyFont="1" applyFill="1" applyBorder="1" applyAlignment="1">
      <alignment horizontal="right" vertical="center"/>
    </xf>
    <xf numFmtId="3" fontId="30" fillId="5" borderId="5" xfId="0" applyNumberFormat="1" applyFont="1" applyFill="1" applyBorder="1" applyAlignment="1">
      <alignment horizontal="right" vertical="center"/>
    </xf>
    <xf numFmtId="3" fontId="31" fillId="5" borderId="11" xfId="0" applyNumberFormat="1" applyFont="1" applyFill="1" applyBorder="1" applyAlignment="1">
      <alignment horizontal="right" vertical="center"/>
    </xf>
    <xf numFmtId="3" fontId="31" fillId="5" borderId="21" xfId="0" applyNumberFormat="1" applyFont="1" applyFill="1" applyBorder="1" applyAlignment="1">
      <alignment horizontal="right" vertical="center"/>
    </xf>
    <xf numFmtId="3" fontId="31" fillId="5" borderId="5" xfId="0" applyNumberFormat="1" applyFont="1" applyFill="1" applyBorder="1" applyAlignment="1">
      <alignment horizontal="right" vertical="center"/>
    </xf>
    <xf numFmtId="0" fontId="2" fillId="0" borderId="0" xfId="0" applyFont="1" applyAlignment="1">
      <alignment horizontal="right" vertical="center"/>
    </xf>
    <xf numFmtId="3" fontId="2" fillId="0" borderId="0" xfId="0" applyNumberFormat="1" applyFont="1" applyAlignment="1">
      <alignment horizontal="right" vertical="center"/>
    </xf>
    <xf numFmtId="3" fontId="11" fillId="0" borderId="0" xfId="0" applyNumberFormat="1" applyFont="1" applyAlignment="1">
      <alignment horizontal="right" vertical="center"/>
    </xf>
    <xf numFmtId="164" fontId="2" fillId="0" borderId="0" xfId="0" applyNumberFormat="1" applyFont="1" applyAlignment="1">
      <alignment horizontal="right" vertical="center"/>
    </xf>
    <xf numFmtId="0" fontId="30" fillId="5" borderId="92" xfId="0" applyFont="1" applyFill="1" applyBorder="1" applyAlignment="1">
      <alignment horizontal="left" vertical="center"/>
    </xf>
    <xf numFmtId="3" fontId="31" fillId="5" borderId="97" xfId="0" applyNumberFormat="1" applyFont="1" applyFill="1" applyBorder="1" applyAlignment="1">
      <alignment horizontal="right" vertical="center"/>
    </xf>
    <xf numFmtId="9" fontId="30" fillId="5" borderId="95" xfId="2" applyFont="1" applyFill="1" applyBorder="1" applyAlignment="1">
      <alignment horizontal="right" vertical="center"/>
    </xf>
    <xf numFmtId="9" fontId="30" fillId="5" borderId="27" xfId="2" applyFont="1" applyFill="1" applyBorder="1" applyAlignment="1">
      <alignment horizontal="right" vertical="center"/>
    </xf>
    <xf numFmtId="3" fontId="30" fillId="0" borderId="0" xfId="0" applyNumberFormat="1" applyFont="1" applyAlignment="1">
      <alignment horizontal="right" vertical="center"/>
    </xf>
    <xf numFmtId="9" fontId="30" fillId="0" borderId="0" xfId="2" applyFont="1" applyFill="1" applyBorder="1" applyAlignment="1">
      <alignment horizontal="right" vertical="center"/>
    </xf>
    <xf numFmtId="3" fontId="31" fillId="0" borderId="0" xfId="0" applyNumberFormat="1" applyFont="1" applyAlignment="1">
      <alignment horizontal="right" vertical="center"/>
    </xf>
    <xf numFmtId="3" fontId="0" fillId="0" borderId="0" xfId="0" applyNumberFormat="1" applyAlignment="1">
      <alignment wrapText="1"/>
    </xf>
    <xf numFmtId="3" fontId="33" fillId="0" borderId="4" xfId="3" applyNumberFormat="1" applyFont="1" applyBorder="1" applyAlignment="1" applyProtection="1">
      <alignment horizontal="left"/>
    </xf>
    <xf numFmtId="3" fontId="0" fillId="0" borderId="4" xfId="0" applyNumberFormat="1" applyBorder="1" applyAlignment="1">
      <alignment horizontal="left"/>
    </xf>
    <xf numFmtId="3" fontId="34" fillId="0" borderId="0" xfId="0" applyNumberFormat="1" applyFont="1" applyAlignment="1">
      <alignment horizontal="left" wrapText="1"/>
    </xf>
    <xf numFmtId="3" fontId="35" fillId="0" borderId="0" xfId="0" applyNumberFormat="1" applyFont="1" applyAlignment="1">
      <alignment horizontal="left" wrapText="1"/>
    </xf>
    <xf numFmtId="3" fontId="36" fillId="0" borderId="0" xfId="0" applyNumberFormat="1" applyFont="1" applyAlignment="1">
      <alignment horizontal="left" wrapText="1"/>
    </xf>
    <xf numFmtId="3" fontId="8" fillId="0" borderId="0" xfId="0" applyNumberFormat="1" applyFont="1" applyAlignment="1">
      <alignment horizontal="left" vertical="top" wrapText="1"/>
    </xf>
    <xf numFmtId="0" fontId="8" fillId="0" borderId="63" xfId="1" applyNumberFormat="1" applyFont="1" applyBorder="1" applyAlignment="1">
      <alignment horizontal="center" vertical="center" wrapText="1"/>
    </xf>
    <xf numFmtId="0" fontId="8" fillId="0" borderId="5" xfId="1" applyNumberFormat="1" applyFont="1" applyBorder="1" applyAlignment="1">
      <alignment horizontal="center" vertical="center" wrapText="1"/>
    </xf>
    <xf numFmtId="3" fontId="8" fillId="0" borderId="37" xfId="0" applyNumberFormat="1" applyFont="1" applyBorder="1" applyAlignment="1">
      <alignment horizontal="center" vertical="center" wrapText="1"/>
    </xf>
    <xf numFmtId="3" fontId="8" fillId="0" borderId="4" xfId="0" applyNumberFormat="1" applyFont="1" applyBorder="1" applyAlignment="1">
      <alignment horizontal="center" vertical="center" wrapText="1"/>
    </xf>
    <xf numFmtId="3" fontId="8" fillId="0" borderId="33" xfId="0" applyNumberFormat="1" applyFont="1" applyBorder="1" applyAlignment="1">
      <alignment horizontal="center" vertical="center" wrapText="1"/>
    </xf>
    <xf numFmtId="3" fontId="8" fillId="0" borderId="90" xfId="0" applyNumberFormat="1" applyFont="1" applyBorder="1" applyAlignment="1">
      <alignment horizontal="center" vertical="center" wrapText="1"/>
    </xf>
    <xf numFmtId="0" fontId="8" fillId="0" borderId="88" xfId="1" applyNumberFormat="1" applyFont="1" applyBorder="1" applyAlignment="1">
      <alignment horizontal="center" vertical="center" wrapText="1"/>
    </xf>
    <xf numFmtId="0" fontId="8" fillId="0" borderId="21" xfId="1" applyNumberFormat="1" applyFont="1" applyBorder="1" applyAlignment="1">
      <alignment horizontal="center" vertical="center" wrapText="1"/>
    </xf>
    <xf numFmtId="3" fontId="8" fillId="0" borderId="0" xfId="0" applyNumberFormat="1" applyFont="1" applyAlignment="1">
      <alignment horizontal="center" vertical="center" wrapText="1"/>
    </xf>
    <xf numFmtId="3" fontId="8" fillId="0" borderId="1" xfId="0" applyNumberFormat="1" applyFont="1" applyBorder="1" applyAlignment="1">
      <alignment horizontal="center" vertical="center" wrapText="1"/>
    </xf>
    <xf numFmtId="3" fontId="8" fillId="0" borderId="91" xfId="0" applyNumberFormat="1" applyFont="1" applyBorder="1" applyAlignment="1">
      <alignment horizontal="center" vertical="center" wrapText="1"/>
    </xf>
    <xf numFmtId="3" fontId="8" fillId="0" borderId="63" xfId="0" applyNumberFormat="1" applyFont="1" applyBorder="1" applyAlignment="1">
      <alignment horizontal="center" vertical="center" wrapText="1"/>
    </xf>
    <xf numFmtId="3" fontId="8" fillId="0" borderId="5" xfId="0" applyNumberFormat="1" applyFont="1" applyBorder="1" applyAlignment="1">
      <alignment horizontal="center" vertical="center" wrapText="1"/>
    </xf>
    <xf numFmtId="3" fontId="8" fillId="0" borderId="34" xfId="0" applyNumberFormat="1" applyFont="1" applyBorder="1" applyAlignment="1">
      <alignment horizontal="center" vertical="center" wrapText="1"/>
    </xf>
    <xf numFmtId="0" fontId="32" fillId="0" borderId="57" xfId="0" applyFont="1" applyBorder="1" applyAlignment="1">
      <alignment horizontal="left" vertical="center" wrapText="1"/>
    </xf>
    <xf numFmtId="0" fontId="32" fillId="0" borderId="58" xfId="0" applyFont="1" applyBorder="1" applyAlignment="1">
      <alignment horizontal="left" vertical="center" wrapText="1"/>
    </xf>
    <xf numFmtId="0" fontId="32" fillId="0" borderId="59" xfId="0" applyFont="1" applyBorder="1" applyAlignment="1">
      <alignment horizontal="left" vertical="center" wrapText="1"/>
    </xf>
    <xf numFmtId="3" fontId="8" fillId="0" borderId="85" xfId="0" applyNumberFormat="1" applyFont="1" applyBorder="1" applyAlignment="1">
      <alignment horizontal="center" vertical="center" wrapText="1"/>
    </xf>
    <xf numFmtId="3" fontId="8" fillId="0" borderId="14" xfId="0" applyNumberFormat="1" applyFont="1" applyBorder="1" applyAlignment="1">
      <alignment horizontal="center" vertical="center" wrapText="1"/>
    </xf>
    <xf numFmtId="3" fontId="8" fillId="0" borderId="36" xfId="0" applyNumberFormat="1" applyFont="1" applyBorder="1" applyAlignment="1">
      <alignment horizontal="center" vertical="center" wrapText="1"/>
    </xf>
    <xf numFmtId="3" fontId="8" fillId="0" borderId="86" xfId="0" applyNumberFormat="1" applyFont="1" applyBorder="1" applyAlignment="1">
      <alignment horizontal="center" vertical="center" wrapText="1"/>
    </xf>
    <xf numFmtId="3" fontId="8" fillId="0" borderId="93" xfId="0" applyNumberFormat="1" applyFont="1" applyBorder="1" applyAlignment="1">
      <alignment horizontal="center" vertical="center" wrapText="1"/>
    </xf>
    <xf numFmtId="3" fontId="8" fillId="0" borderId="88" xfId="0" applyNumberFormat="1" applyFont="1" applyBorder="1" applyAlignment="1">
      <alignment horizontal="center" vertical="center" wrapText="1"/>
    </xf>
    <xf numFmtId="3" fontId="8" fillId="0" borderId="21" xfId="0" applyNumberFormat="1" applyFont="1" applyBorder="1" applyAlignment="1">
      <alignment horizontal="center" vertical="center" wrapText="1"/>
    </xf>
    <xf numFmtId="3" fontId="8" fillId="0" borderId="32" xfId="0" applyNumberFormat="1" applyFont="1" applyBorder="1" applyAlignment="1">
      <alignment horizontal="center" vertical="center" wrapText="1"/>
    </xf>
    <xf numFmtId="3" fontId="8" fillId="0" borderId="8" xfId="0" applyNumberFormat="1" applyFont="1" applyBorder="1" applyAlignment="1">
      <alignment horizontal="center" vertical="center" wrapText="1"/>
    </xf>
    <xf numFmtId="3" fontId="8" fillId="0" borderId="89" xfId="0" applyNumberFormat="1" applyFont="1" applyBorder="1" applyAlignment="1">
      <alignment horizontal="center" vertical="center" wrapText="1"/>
    </xf>
    <xf numFmtId="3" fontId="8" fillId="0" borderId="1" xfId="0" applyNumberFormat="1" applyFont="1" applyBorder="1" applyAlignment="1">
      <alignment wrapText="1"/>
    </xf>
    <xf numFmtId="3" fontId="8" fillId="0" borderId="0" xfId="0" applyNumberFormat="1" applyFont="1" applyAlignment="1">
      <alignment wrapText="1"/>
    </xf>
    <xf numFmtId="3" fontId="8" fillId="0" borderId="25" xfId="0" applyNumberFormat="1" applyFont="1" applyBorder="1" applyAlignment="1">
      <alignment wrapText="1"/>
    </xf>
    <xf numFmtId="0" fontId="15" fillId="0" borderId="79" xfId="0" applyFont="1" applyBorder="1" applyAlignment="1">
      <alignment horizontal="left" vertical="center" wrapText="1"/>
    </xf>
    <xf numFmtId="0" fontId="15" fillId="0" borderId="80" xfId="0" applyFont="1" applyBorder="1" applyAlignment="1">
      <alignment horizontal="left" vertical="center" wrapText="1"/>
    </xf>
    <xf numFmtId="0" fontId="15" fillId="0" borderId="81" xfId="0" applyFont="1" applyBorder="1" applyAlignment="1">
      <alignment horizontal="left" vertical="center" wrapText="1"/>
    </xf>
    <xf numFmtId="3" fontId="8" fillId="0" borderId="68" xfId="0" applyNumberFormat="1" applyFont="1" applyBorder="1" applyAlignment="1">
      <alignment horizontal="center" vertical="center" wrapText="1"/>
    </xf>
    <xf numFmtId="3" fontId="8" fillId="0" borderId="67" xfId="0" applyNumberFormat="1" applyFont="1" applyBorder="1" applyAlignment="1">
      <alignment horizontal="center" vertical="center" wrapText="1"/>
    </xf>
    <xf numFmtId="3" fontId="8" fillId="0" borderId="69" xfId="0" applyNumberFormat="1" applyFont="1" applyBorder="1" applyAlignment="1">
      <alignment horizontal="center" vertical="center" wrapText="1"/>
    </xf>
    <xf numFmtId="3" fontId="26" fillId="5" borderId="77" xfId="0" applyNumberFormat="1" applyFont="1" applyFill="1" applyBorder="1" applyAlignment="1">
      <alignment horizontal="center" vertical="center"/>
    </xf>
    <xf numFmtId="3" fontId="26" fillId="5" borderId="78" xfId="0" applyNumberFormat="1" applyFont="1" applyFill="1" applyBorder="1" applyAlignment="1">
      <alignment horizontal="center" vertical="center"/>
    </xf>
    <xf numFmtId="9" fontId="26" fillId="5" borderId="77" xfId="2" applyFont="1" applyFill="1" applyBorder="1" applyAlignment="1">
      <alignment horizontal="center" vertical="center"/>
    </xf>
    <xf numFmtId="9" fontId="26" fillId="5" borderId="78" xfId="2" applyFont="1" applyFill="1" applyBorder="1" applyAlignment="1">
      <alignment horizontal="center" vertical="center"/>
    </xf>
    <xf numFmtId="3" fontId="8" fillId="0" borderId="2" xfId="0" applyNumberFormat="1" applyFont="1" applyBorder="1" applyAlignment="1">
      <alignment horizontal="center" vertical="center" wrapText="1"/>
    </xf>
    <xf numFmtId="3" fontId="8" fillId="0" borderId="26" xfId="0" applyNumberFormat="1" applyFont="1" applyBorder="1" applyAlignment="1">
      <alignment horizontal="center" vertical="center" wrapText="1"/>
    </xf>
    <xf numFmtId="0" fontId="15" fillId="0" borderId="57" xfId="0" applyFont="1" applyBorder="1" applyAlignment="1">
      <alignment horizontal="left" wrapText="1"/>
    </xf>
    <xf numFmtId="0" fontId="15" fillId="0" borderId="58" xfId="0" applyFont="1" applyBorder="1" applyAlignment="1">
      <alignment horizontal="left" wrapText="1"/>
    </xf>
    <xf numFmtId="0" fontId="15" fillId="0" borderId="59" xfId="0" applyFont="1" applyBorder="1" applyAlignment="1">
      <alignment horizontal="left" wrapText="1"/>
    </xf>
    <xf numFmtId="3" fontId="8" fillId="0" borderId="12" xfId="0" applyNumberFormat="1" applyFont="1" applyBorder="1" applyAlignment="1">
      <alignment horizontal="center" vertical="center" wrapText="1"/>
    </xf>
    <xf numFmtId="3" fontId="8" fillId="0" borderId="17" xfId="0" applyNumberFormat="1" applyFont="1" applyBorder="1" applyAlignment="1">
      <alignment horizontal="center" vertical="center" wrapText="1"/>
    </xf>
    <xf numFmtId="3" fontId="8" fillId="0" borderId="62" xfId="0" applyNumberFormat="1" applyFont="1" applyBorder="1" applyAlignment="1">
      <alignment horizontal="center" vertical="center" wrapText="1"/>
    </xf>
    <xf numFmtId="3" fontId="8" fillId="0" borderId="29" xfId="0" applyNumberFormat="1" applyFont="1" applyBorder="1" applyAlignment="1">
      <alignment horizontal="center" vertical="center" wrapText="1"/>
    </xf>
    <xf numFmtId="3" fontId="17" fillId="0" borderId="0" xfId="43" applyNumberFormat="1" applyAlignment="1" applyProtection="1">
      <alignment horizontal="center" wrapText="1"/>
      <protection locked="0"/>
    </xf>
    <xf numFmtId="3" fontId="17" fillId="0" borderId="4" xfId="43" applyNumberFormat="1" applyBorder="1" applyAlignment="1" applyProtection="1">
      <alignment horizontal="center" wrapText="1"/>
      <protection locked="0"/>
    </xf>
    <xf numFmtId="3" fontId="17" fillId="0" borderId="25" xfId="43" applyNumberFormat="1" applyBorder="1" applyAlignment="1" applyProtection="1">
      <alignment horizontal="center"/>
      <protection locked="0"/>
    </xf>
    <xf numFmtId="3" fontId="17" fillId="0" borderId="5" xfId="43" applyNumberFormat="1" applyBorder="1" applyAlignment="1" applyProtection="1">
      <alignment horizontal="center"/>
      <protection locked="0"/>
    </xf>
    <xf numFmtId="3" fontId="17" fillId="0" borderId="37" xfId="43" applyNumberFormat="1" applyBorder="1" applyAlignment="1" applyProtection="1">
      <alignment horizontal="center" wrapText="1"/>
      <protection locked="0"/>
    </xf>
    <xf numFmtId="0" fontId="17" fillId="0" borderId="0" xfId="43" applyAlignment="1">
      <alignment horizontal="left"/>
    </xf>
    <xf numFmtId="166" fontId="17" fillId="0" borderId="4" xfId="43" applyNumberFormat="1" applyBorder="1" applyAlignment="1" applyProtection="1">
      <alignment horizontal="left" vertical="center" wrapText="1"/>
      <protection locked="0"/>
    </xf>
    <xf numFmtId="166" fontId="17" fillId="0" borderId="5" xfId="43" applyNumberFormat="1" applyBorder="1" applyAlignment="1" applyProtection="1">
      <alignment horizontal="left" vertical="center" wrapText="1"/>
      <protection locked="0"/>
    </xf>
    <xf numFmtId="1" fontId="15" fillId="0" borderId="34" xfId="43" applyNumberFormat="1" applyFont="1" applyBorder="1" applyAlignment="1" applyProtection="1">
      <alignment horizontal="left" vertical="center"/>
      <protection locked="0"/>
    </xf>
    <xf numFmtId="1" fontId="15" fillId="0" borderId="35" xfId="43" applyNumberFormat="1" applyFont="1" applyBorder="1" applyAlignment="1" applyProtection="1">
      <alignment horizontal="left" vertical="center"/>
      <protection locked="0"/>
    </xf>
    <xf numFmtId="0" fontId="15" fillId="0" borderId="2" xfId="43" applyFont="1" applyBorder="1" applyAlignment="1">
      <alignment horizontal="left" vertical="center" wrapText="1"/>
    </xf>
    <xf numFmtId="0" fontId="15" fillId="0" borderId="26" xfId="43" applyFont="1" applyBorder="1" applyAlignment="1">
      <alignment horizontal="left" vertical="center" wrapText="1"/>
    </xf>
    <xf numFmtId="3" fontId="17" fillId="0" borderId="7" xfId="43" applyNumberFormat="1" applyBorder="1" applyAlignment="1" applyProtection="1">
      <alignment horizontal="center" textRotation="90"/>
      <protection locked="0"/>
    </xf>
    <xf numFmtId="3" fontId="17" fillId="0" borderId="25" xfId="43" applyNumberFormat="1" applyBorder="1" applyAlignment="1" applyProtection="1">
      <alignment horizontal="center" textRotation="90" wrapText="1"/>
      <protection locked="0"/>
    </xf>
    <xf numFmtId="3" fontId="17" fillId="0" borderId="7" xfId="43" applyNumberFormat="1" applyBorder="1" applyAlignment="1" applyProtection="1">
      <alignment horizontal="center" textRotation="90" wrapText="1"/>
      <protection locked="0"/>
    </xf>
    <xf numFmtId="0" fontId="22" fillId="0" borderId="25" xfId="43" applyFont="1" applyBorder="1" applyAlignment="1" applyProtection="1">
      <alignment horizontal="center" wrapText="1"/>
      <protection locked="0"/>
    </xf>
    <xf numFmtId="0" fontId="22" fillId="0" borderId="7" xfId="43" applyFont="1" applyBorder="1" applyAlignment="1" applyProtection="1">
      <alignment horizontal="center" wrapText="1"/>
      <protection locked="0"/>
    </xf>
    <xf numFmtId="0" fontId="23" fillId="0" borderId="4" xfId="43" applyFont="1" applyBorder="1" applyAlignment="1">
      <alignment horizontal="left" vertical="center" wrapText="1"/>
    </xf>
    <xf numFmtId="0" fontId="20" fillId="0" borderId="4" xfId="43" applyFont="1" applyBorder="1" applyAlignment="1">
      <alignment horizontal="left" vertical="center" wrapText="1"/>
    </xf>
    <xf numFmtId="3" fontId="17" fillId="0" borderId="17" xfId="43" applyNumberFormat="1" applyBorder="1" applyAlignment="1" applyProtection="1">
      <alignment horizontal="center" vertical="top" wrapText="1"/>
      <protection locked="0"/>
    </xf>
    <xf numFmtId="3" fontId="17" fillId="0" borderId="16" xfId="43" applyNumberFormat="1" applyBorder="1" applyAlignment="1" applyProtection="1">
      <alignment horizontal="center" vertical="top" wrapText="1"/>
      <protection locked="0"/>
    </xf>
    <xf numFmtId="3" fontId="17" fillId="0" borderId="15" xfId="43" applyNumberFormat="1" applyBorder="1" applyAlignment="1" applyProtection="1">
      <alignment horizontal="center" vertical="top" wrapText="1"/>
      <protection locked="0"/>
    </xf>
    <xf numFmtId="3" fontId="17" fillId="0" borderId="37" xfId="43" applyNumberFormat="1" applyBorder="1" applyAlignment="1" applyProtection="1">
      <alignment horizontal="center"/>
      <protection locked="0"/>
    </xf>
    <xf numFmtId="3" fontId="17" fillId="0" borderId="4" xfId="43" applyNumberFormat="1" applyBorder="1" applyAlignment="1" applyProtection="1">
      <alignment horizontal="center"/>
      <protection locked="0"/>
    </xf>
    <xf numFmtId="3" fontId="17" fillId="0" borderId="63" xfId="43" applyNumberFormat="1" applyBorder="1" applyAlignment="1" applyProtection="1">
      <alignment horizontal="center"/>
      <protection locked="0"/>
    </xf>
    <xf numFmtId="3" fontId="17" fillId="0" borderId="9" xfId="43" applyNumberFormat="1" applyBorder="1" applyAlignment="1">
      <alignment horizontal="left" vertical="center" wrapText="1"/>
    </xf>
    <xf numFmtId="3" fontId="17" fillId="0" borderId="19" xfId="43" applyNumberFormat="1" applyBorder="1" applyAlignment="1">
      <alignment horizontal="left" vertical="center" wrapText="1"/>
    </xf>
    <xf numFmtId="3" fontId="17" fillId="0" borderId="0" xfId="43" applyNumberFormat="1" applyAlignment="1">
      <alignment horizontal="left" vertical="center" wrapText="1"/>
    </xf>
    <xf numFmtId="3" fontId="17" fillId="0" borderId="4" xfId="43" applyNumberFormat="1" applyBorder="1" applyAlignment="1">
      <alignment horizontal="left" vertical="center" wrapText="1"/>
    </xf>
    <xf numFmtId="3" fontId="17" fillId="0" borderId="12" xfId="43" applyNumberFormat="1" applyBorder="1" applyAlignment="1" applyProtection="1">
      <alignment horizontal="center" vertical="center" wrapText="1"/>
      <protection locked="0"/>
    </xf>
    <xf numFmtId="3" fontId="17" fillId="0" borderId="14" xfId="43" applyNumberFormat="1" applyBorder="1" applyAlignment="1" applyProtection="1">
      <alignment horizontal="center" vertical="center" wrapText="1"/>
      <protection locked="0"/>
    </xf>
    <xf numFmtId="3" fontId="17" fillId="0" borderId="17" xfId="43" applyNumberFormat="1" applyBorder="1" applyAlignment="1" applyProtection="1">
      <alignment horizontal="center" vertical="center" wrapText="1"/>
      <protection locked="0"/>
    </xf>
    <xf numFmtId="3" fontId="17" fillId="0" borderId="9" xfId="43" applyNumberFormat="1" applyBorder="1" applyAlignment="1" applyProtection="1">
      <alignment horizontal="center" vertical="center" wrapText="1"/>
      <protection locked="0"/>
    </xf>
    <xf numFmtId="3" fontId="17" fillId="0" borderId="19" xfId="43" applyNumberFormat="1" applyBorder="1" applyAlignment="1" applyProtection="1">
      <alignment horizontal="center" vertical="center" wrapText="1"/>
      <protection locked="0"/>
    </xf>
    <xf numFmtId="0" fontId="15" fillId="0" borderId="4" xfId="0" applyFont="1" applyBorder="1" applyAlignment="1">
      <alignment horizontal="left" wrapText="1"/>
    </xf>
    <xf numFmtId="3" fontId="8" fillId="0" borderId="16" xfId="0" applyNumberFormat="1" applyFont="1" applyBorder="1" applyAlignment="1">
      <alignment horizontal="center" vertical="center" wrapText="1"/>
    </xf>
    <xf numFmtId="3" fontId="8" fillId="0" borderId="18" xfId="0" applyNumberFormat="1" applyFont="1" applyBorder="1" applyAlignment="1">
      <alignment horizontal="center" vertical="center" wrapText="1"/>
    </xf>
    <xf numFmtId="3" fontId="8" fillId="0" borderId="12" xfId="0" applyNumberFormat="1" applyFont="1" applyBorder="1" applyAlignment="1">
      <alignment horizontal="center" vertical="center"/>
    </xf>
    <xf numFmtId="3" fontId="8" fillId="0" borderId="14" xfId="0" applyNumberFormat="1" applyFont="1" applyBorder="1" applyAlignment="1">
      <alignment horizontal="center" vertical="center"/>
    </xf>
    <xf numFmtId="3" fontId="8" fillId="0" borderId="17" xfId="0" applyNumberFormat="1" applyFont="1" applyBorder="1" applyAlignment="1">
      <alignment horizontal="center" vertical="center"/>
    </xf>
    <xf numFmtId="0" fontId="2" fillId="0" borderId="4" xfId="0" applyFont="1" applyBorder="1" applyAlignment="1">
      <alignment wrapText="1"/>
    </xf>
    <xf numFmtId="3" fontId="0" fillId="0" borderId="12" xfId="0" applyNumberFormat="1" applyBorder="1" applyAlignment="1">
      <alignment horizontal="center" vertical="center" wrapText="1"/>
    </xf>
    <xf numFmtId="3" fontId="0" fillId="0" borderId="14" xfId="0" applyNumberFormat="1" applyBorder="1" applyAlignment="1">
      <alignment horizontal="center" vertical="center" wrapText="1"/>
    </xf>
    <xf numFmtId="3" fontId="0" fillId="0" borderId="17" xfId="0" applyNumberFormat="1" applyBorder="1" applyAlignment="1">
      <alignment horizontal="center" vertical="center" wrapText="1"/>
    </xf>
    <xf numFmtId="3" fontId="0" fillId="0" borderId="13" xfId="0" applyNumberFormat="1" applyBorder="1" applyAlignment="1">
      <alignment horizontal="center" vertical="center" wrapText="1"/>
    </xf>
    <xf numFmtId="3" fontId="0" fillId="3" borderId="15" xfId="0" applyNumberFormat="1" applyFill="1" applyBorder="1" applyAlignment="1">
      <alignment horizontal="center" vertical="center"/>
    </xf>
    <xf numFmtId="3" fontId="0" fillId="3" borderId="9" xfId="0" applyNumberFormat="1" applyFill="1" applyBorder="1" applyAlignment="1">
      <alignment horizontal="center" vertical="center"/>
    </xf>
    <xf numFmtId="3" fontId="0" fillId="3" borderId="19" xfId="0" applyNumberFormat="1" applyFill="1" applyBorder="1" applyAlignment="1">
      <alignment horizontal="center" vertical="center"/>
    </xf>
    <xf numFmtId="0" fontId="0" fillId="0" borderId="12" xfId="0" applyBorder="1" applyAlignment="1">
      <alignment horizontal="center" vertical="center"/>
    </xf>
    <xf numFmtId="0" fontId="0" fillId="0" borderId="14" xfId="0" applyBorder="1" applyAlignment="1">
      <alignment horizontal="center" vertical="center"/>
    </xf>
    <xf numFmtId="0" fontId="0" fillId="0" borderId="17" xfId="0" applyBorder="1" applyAlignment="1">
      <alignment horizontal="center" vertical="center"/>
    </xf>
    <xf numFmtId="0" fontId="0" fillId="2" borderId="2" xfId="0" applyFill="1" applyBorder="1" applyAlignment="1">
      <alignment horizontal="left" vertical="center" wrapText="1"/>
    </xf>
    <xf numFmtId="0" fontId="0" fillId="0" borderId="12" xfId="0" applyBorder="1" applyAlignment="1">
      <alignment horizontal="center" vertical="center" wrapText="1"/>
    </xf>
    <xf numFmtId="0" fontId="0" fillId="0" borderId="0" xfId="0" applyAlignment="1">
      <alignment wrapText="1"/>
    </xf>
    <xf numFmtId="0" fontId="0" fillId="3" borderId="0" xfId="0" applyFill="1" applyAlignment="1">
      <alignment wrapText="1"/>
    </xf>
    <xf numFmtId="0" fontId="0" fillId="0" borderId="14" xfId="0" applyBorder="1" applyAlignment="1"/>
    <xf numFmtId="0" fontId="0" fillId="0" borderId="17" xfId="0" applyBorder="1" applyAlignment="1"/>
  </cellXfs>
  <cellStyles count="49">
    <cellStyle name="Comma" xfId="1" builtinId="3"/>
    <cellStyle name="Comma 2" xfId="5" xr:uid="{EBDE1BBC-8A90-423D-A0B7-53237D836EBC}"/>
    <cellStyle name="Comma 2 2" xfId="9" xr:uid="{105FF0FC-F036-4211-9F68-A07DF97A4E83}"/>
    <cellStyle name="Comma 2 2 2" xfId="17" xr:uid="{3D0A7C34-6E79-4F2A-A2C7-BF2F0676D73C}"/>
    <cellStyle name="Comma 2 2 3" xfId="31" xr:uid="{F430E323-9C69-41DD-BAE5-85CD08E6D7A3}"/>
    <cellStyle name="Comma 2 2 4" xfId="37" xr:uid="{8C8D12BA-E341-4F4B-A274-7CB167CA09A2}"/>
    <cellStyle name="Comma 2 3" xfId="23" xr:uid="{A53E755B-7287-467A-A99E-0B5381AF5DDF}"/>
    <cellStyle name="Comma 2 4" xfId="26" xr:uid="{037FF059-3C22-433E-A130-103EAFB35571}"/>
    <cellStyle name="Comma 2 5" xfId="22" xr:uid="{58744DB2-EF92-4D87-A45C-07C3BDD2AB75}"/>
    <cellStyle name="Comma 3" xfId="20" xr:uid="{5C4F2D3A-F2F8-44E3-A6C7-C0977AD50D15}"/>
    <cellStyle name="Comma 3 2" xfId="24" xr:uid="{86C4F619-105B-49A1-9B41-EBED42AB8AAF}"/>
    <cellStyle name="Comma 4" xfId="41" xr:uid="{A4B09693-6B46-49B7-A379-22266AB61CA7}"/>
    <cellStyle name="Comma 5" xfId="47" xr:uid="{87F5D844-595B-4AD9-99E5-8688675EF663}"/>
    <cellStyle name="Comma 6" xfId="39" xr:uid="{427C4473-A332-4FC4-BE9A-ACB4E32A1B46}"/>
    <cellStyle name="Hyperlink" xfId="3" builtinId="8"/>
    <cellStyle name="Normal" xfId="0" builtinId="0"/>
    <cellStyle name="Normal 10" xfId="7" xr:uid="{A3861B2A-5EE7-413D-8E55-BB96E1EFDE1C}"/>
    <cellStyle name="Normal 2" xfId="4" xr:uid="{2ADF735A-CA0A-473C-A33E-9EF9F6B1B665}"/>
    <cellStyle name="Normal 2 2" xfId="10" xr:uid="{52A478CC-84B4-46F0-96B6-69BBE4E5F6A0}"/>
    <cellStyle name="Normal 2 2 2" xfId="18" xr:uid="{7B5E3449-27C5-45C1-8F3C-0EE5259C21F6}"/>
    <cellStyle name="Normal 2 2 3" xfId="38" xr:uid="{66278769-250C-4258-8EB0-C7F23C0B8AB9}"/>
    <cellStyle name="Normal 2 2 4" xfId="43" xr:uid="{F38C7C81-A21D-45F1-99CE-C814C1EA4042}"/>
    <cellStyle name="Normal 2 3" xfId="19" xr:uid="{C90444FC-4778-47D4-BD63-A705EEF1A1A4}"/>
    <cellStyle name="Normal 2 3 2" xfId="34" xr:uid="{138B37D6-E311-476E-9360-6100514FA27B}"/>
    <cellStyle name="Normal 2 4" xfId="13" xr:uid="{CC7072AF-483E-4AC6-AD9F-03A87BEC25D1}"/>
    <cellStyle name="Normal 3" xfId="8" xr:uid="{20A33D43-5E8D-43C7-B6AE-A62B0E5EF5FF}"/>
    <cellStyle name="Normal 3 2" xfId="15" xr:uid="{7020AC20-0E86-45E6-AD75-A18C5077FB12}"/>
    <cellStyle name="Normal 3 2 2" xfId="30" xr:uid="{1C88C215-BB20-4C00-8567-579AE05D5735}"/>
    <cellStyle name="Normal 3 3" xfId="28" xr:uid="{51C4A8EA-1BE4-4C8E-92B5-BBE96980C5F4}"/>
    <cellStyle name="Normal 3 4" xfId="35" xr:uid="{A5A9F8CA-9040-4DCB-A793-871A953EF7D4}"/>
    <cellStyle name="Normal 4" xfId="14" xr:uid="{7735D4DC-0064-479F-8561-16B8A03146F4}"/>
    <cellStyle name="Normal 4 2" xfId="21" xr:uid="{4C8CCF0D-B486-4DCA-959F-0840717D0302}"/>
    <cellStyle name="Normal 4 3" xfId="25" xr:uid="{AD3853D7-778B-4528-BCA0-FA8BB6845926}"/>
    <cellStyle name="Normal 4 4" xfId="29" xr:uid="{19F55523-7564-4E72-B825-AF05E8BF4872}"/>
    <cellStyle name="Normal 4 5" xfId="33" xr:uid="{FD7CAA8A-8A11-4B74-9493-F2A6B195C253}"/>
    <cellStyle name="Normal 5" xfId="27" xr:uid="{A41F6367-42E8-407E-BC79-57F744951724}"/>
    <cellStyle name="Normal 6" xfId="32" xr:uid="{CC3C2E71-4A59-47CF-AE1B-7B64F96E7570}"/>
    <cellStyle name="Normal 7" xfId="40" xr:uid="{FD72F3F2-76CF-4380-8CC2-58C0B49BAD55}"/>
    <cellStyle name="Normal 8" xfId="46" xr:uid="{AE12BE25-1CC9-4F38-A5E9-838659BBD2F2}"/>
    <cellStyle name="Normal 9" xfId="44" xr:uid="{B21D0C2F-2C52-4164-B1C0-3D7DFB0C536E}"/>
    <cellStyle name="Normal_Frost_2004_RMjf" xfId="6" xr:uid="{F837100E-9E97-4735-BF1A-051728BF35A4}"/>
    <cellStyle name="Percent" xfId="2" builtinId="5"/>
    <cellStyle name="Percent 2" xfId="42" xr:uid="{1E68E3D4-DBDF-4280-AF45-D921DD206375}"/>
    <cellStyle name="Percent 3" xfId="11" xr:uid="{4858587C-33A8-4060-86C6-579728C8D30C}"/>
    <cellStyle name="Percent 3 2" xfId="16" xr:uid="{D74C267D-FEB8-4AEE-B1A3-FBCC72CA062A}"/>
    <cellStyle name="Percent 3 3" xfId="36" xr:uid="{C3CEE431-B42E-40B3-9A8A-A3BB28BEBAE5}"/>
    <cellStyle name="Percent 4" xfId="12" xr:uid="{4B0E8606-A663-43E0-847C-4BCFAECEB94B}"/>
    <cellStyle name="Percent 5" xfId="48" xr:uid="{9E878FE7-87CD-4920-9CAF-63CB59DAE948}"/>
    <cellStyle name="Percent 6" xfId="45" xr:uid="{962C2A61-C3A8-4196-A81D-CF9E13D8542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uttmacher.org/news-release/2025/federally-qualified-health-centers-could-not-readily-replace-planned-parenthood"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22EAD2-8934-4FB8-AD8B-BDB6096A9EC9}">
  <sheetPr>
    <tabColor rgb="FF92D050"/>
  </sheetPr>
  <dimension ref="A1:AD67"/>
  <sheetViews>
    <sheetView tabSelected="1" zoomScaleNormal="100" zoomScaleSheetLayoutView="80" workbookViewId="0">
      <selection activeCell="S7" sqref="S7:T7"/>
    </sheetView>
  </sheetViews>
  <sheetFormatPr defaultRowHeight="15"/>
  <cols>
    <col min="1" max="1" width="13.7109375" style="2" customWidth="1"/>
    <col min="2" max="2" width="12" style="2" customWidth="1"/>
    <col min="3" max="3" width="13.42578125" style="2" customWidth="1"/>
    <col min="4" max="4" width="11.28515625" style="2" customWidth="1"/>
    <col min="5" max="5" width="12.7109375" style="2" customWidth="1"/>
    <col min="6" max="6" width="13.85546875" style="2" customWidth="1"/>
    <col min="7" max="7" width="12.140625" style="2" customWidth="1"/>
    <col min="8" max="8" width="8.42578125" style="2" customWidth="1"/>
    <col min="9" max="9" width="12.7109375" style="2" customWidth="1"/>
    <col min="10" max="10" width="13.42578125" style="2" customWidth="1"/>
    <col min="11" max="11" width="11.7109375" style="2" customWidth="1"/>
    <col min="12" max="12" width="9.140625" style="2" customWidth="1"/>
    <col min="13" max="13" width="12.85546875" style="2" customWidth="1"/>
    <col min="14" max="14" width="14" style="2" customWidth="1"/>
    <col min="15" max="15" width="10.42578125" style="2" customWidth="1"/>
    <col min="16" max="16" width="9.7109375" style="2" customWidth="1"/>
    <col min="17" max="17" width="12.85546875" style="2" customWidth="1"/>
    <col min="18" max="18" width="13.85546875" style="2" customWidth="1"/>
    <col min="19" max="19" width="11.140625" style="2" customWidth="1"/>
    <col min="20" max="20" width="9.7109375" style="2" customWidth="1"/>
    <col min="21" max="21" width="19" style="2" customWidth="1"/>
    <col min="22" max="22" width="15.7109375" style="2" customWidth="1"/>
    <col min="23" max="23" width="2.28515625" style="2" customWidth="1"/>
    <col min="24" max="25" width="12.7109375" customWidth="1"/>
    <col min="28" max="28" width="11.85546875" customWidth="1"/>
    <col min="30" max="30" width="10.42578125" bestFit="1" customWidth="1"/>
  </cols>
  <sheetData>
    <row r="1" spans="1:30" s="80" customFormat="1" ht="30" customHeight="1">
      <c r="A1" s="352" t="s">
        <v>0</v>
      </c>
      <c r="B1" s="353"/>
      <c r="C1" s="353"/>
      <c r="D1" s="353"/>
      <c r="E1" s="353"/>
      <c r="F1" s="353"/>
      <c r="G1" s="353"/>
      <c r="H1" s="353"/>
      <c r="I1" s="353"/>
      <c r="J1" s="353"/>
      <c r="K1" s="353"/>
      <c r="L1" s="353"/>
      <c r="M1" s="353"/>
      <c r="N1" s="353"/>
      <c r="O1" s="353"/>
      <c r="P1" s="353"/>
      <c r="Q1" s="353"/>
      <c r="R1" s="353"/>
      <c r="S1" s="353"/>
      <c r="T1" s="353"/>
      <c r="U1" s="353"/>
      <c r="V1" s="349"/>
      <c r="W1" s="349"/>
    </row>
    <row r="2" spans="1:30" s="80" customFormat="1" ht="30" customHeight="1">
      <c r="A2" s="353"/>
      <c r="B2" s="353"/>
      <c r="C2" s="353"/>
      <c r="D2" s="353"/>
      <c r="E2" s="353"/>
      <c r="F2" s="353"/>
      <c r="G2" s="353"/>
      <c r="H2" s="353"/>
      <c r="I2" s="353"/>
      <c r="J2" s="353"/>
      <c r="K2" s="353"/>
      <c r="L2" s="353"/>
      <c r="M2" s="353"/>
      <c r="N2" s="353"/>
      <c r="O2" s="353"/>
      <c r="P2" s="353"/>
      <c r="Q2" s="353"/>
      <c r="R2" s="353"/>
      <c r="S2" s="353"/>
      <c r="T2" s="353"/>
      <c r="U2" s="353"/>
      <c r="V2" s="349"/>
      <c r="W2" s="349"/>
    </row>
    <row r="3" spans="1:30" ht="18.75">
      <c r="A3" s="354" t="s">
        <v>1</v>
      </c>
      <c r="B3" s="354"/>
      <c r="C3" s="354"/>
      <c r="D3" s="354"/>
      <c r="E3" s="354"/>
      <c r="F3" s="354"/>
      <c r="G3" s="354"/>
      <c r="H3" s="354"/>
      <c r="I3" s="354"/>
      <c r="J3" s="354"/>
      <c r="K3" s="354"/>
      <c r="L3" s="354"/>
      <c r="M3" s="354"/>
      <c r="N3" s="354"/>
      <c r="O3" s="354"/>
      <c r="P3" s="354"/>
      <c r="Q3" s="354"/>
      <c r="R3" s="354"/>
      <c r="S3" s="354"/>
      <c r="T3" s="354"/>
      <c r="U3" s="354"/>
    </row>
    <row r="4" spans="1:30" ht="15.75" thickBot="1">
      <c r="A4" s="350" t="s">
        <v>2</v>
      </c>
      <c r="B4" s="351"/>
      <c r="C4" s="351"/>
      <c r="D4" s="351"/>
      <c r="E4" s="351"/>
      <c r="F4" s="351"/>
      <c r="G4" s="351"/>
      <c r="H4" s="351"/>
      <c r="I4" s="351"/>
      <c r="J4" s="351"/>
      <c r="K4" s="351"/>
      <c r="L4" s="351"/>
      <c r="M4" s="351"/>
      <c r="N4" s="351"/>
      <c r="O4" s="351"/>
      <c r="P4" s="351"/>
      <c r="Q4" s="351"/>
      <c r="R4" s="351"/>
      <c r="S4" s="351"/>
      <c r="T4" s="351"/>
      <c r="U4" s="351"/>
    </row>
    <row r="5" spans="1:30" ht="39" customHeight="1" thickBot="1">
      <c r="A5" s="370"/>
      <c r="B5" s="371"/>
      <c r="C5" s="371"/>
      <c r="D5" s="371"/>
      <c r="E5" s="371"/>
      <c r="F5" s="371"/>
      <c r="G5" s="371"/>
      <c r="H5" s="371"/>
      <c r="I5" s="371"/>
      <c r="J5" s="371"/>
      <c r="K5" s="371"/>
      <c r="L5" s="371"/>
      <c r="M5" s="371"/>
      <c r="N5" s="371"/>
      <c r="O5" s="371"/>
      <c r="P5" s="371"/>
      <c r="Q5" s="371"/>
      <c r="R5" s="371"/>
      <c r="S5" s="371"/>
      <c r="T5" s="371"/>
      <c r="U5" s="372"/>
      <c r="V5"/>
      <c r="W5"/>
    </row>
    <row r="6" spans="1:30" s="41" customFormat="1" ht="33" customHeight="1">
      <c r="A6" s="313"/>
      <c r="B6" s="373" t="s">
        <v>3</v>
      </c>
      <c r="C6" s="374"/>
      <c r="D6" s="375"/>
      <c r="E6" s="373" t="s">
        <v>4</v>
      </c>
      <c r="F6" s="374"/>
      <c r="G6" s="374"/>
      <c r="H6" s="375"/>
      <c r="I6" s="373" t="s">
        <v>5</v>
      </c>
      <c r="J6" s="374"/>
      <c r="K6" s="374"/>
      <c r="L6" s="375"/>
      <c r="M6" s="373" t="s">
        <v>6</v>
      </c>
      <c r="N6" s="374"/>
      <c r="O6" s="374"/>
      <c r="P6" s="375"/>
      <c r="Q6" s="373" t="s">
        <v>7</v>
      </c>
      <c r="R6" s="374"/>
      <c r="S6" s="374"/>
      <c r="T6" s="375"/>
      <c r="U6" s="376" t="s">
        <v>8</v>
      </c>
    </row>
    <row r="7" spans="1:30" s="41" customFormat="1" ht="50.25" customHeight="1">
      <c r="A7" s="314"/>
      <c r="B7" s="378" t="s">
        <v>9</v>
      </c>
      <c r="C7" s="380" t="s">
        <v>10</v>
      </c>
      <c r="D7" s="382" t="s">
        <v>11</v>
      </c>
      <c r="E7" s="362" t="s">
        <v>12</v>
      </c>
      <c r="F7" s="367" t="s">
        <v>13</v>
      </c>
      <c r="G7" s="360" t="s">
        <v>14</v>
      </c>
      <c r="H7" s="361"/>
      <c r="I7" s="362" t="s">
        <v>12</v>
      </c>
      <c r="J7" s="367" t="s">
        <v>15</v>
      </c>
      <c r="K7" s="369" t="s">
        <v>16</v>
      </c>
      <c r="L7" s="361"/>
      <c r="M7" s="356" t="s">
        <v>12</v>
      </c>
      <c r="N7" s="358" t="s">
        <v>15</v>
      </c>
      <c r="O7" s="360" t="s">
        <v>16</v>
      </c>
      <c r="P7" s="361"/>
      <c r="Q7" s="362" t="s">
        <v>12</v>
      </c>
      <c r="R7" s="364" t="s">
        <v>13</v>
      </c>
      <c r="S7" s="365" t="s">
        <v>16</v>
      </c>
      <c r="T7" s="366"/>
      <c r="U7" s="366"/>
    </row>
    <row r="8" spans="1:30" ht="30.75" customHeight="1">
      <c r="A8" s="315" t="s">
        <v>17</v>
      </c>
      <c r="B8" s="379"/>
      <c r="C8" s="381"/>
      <c r="D8" s="377"/>
      <c r="E8" s="363"/>
      <c r="F8" s="368"/>
      <c r="G8" s="316" t="s">
        <v>18</v>
      </c>
      <c r="H8" s="317" t="s">
        <v>19</v>
      </c>
      <c r="I8" s="363"/>
      <c r="J8" s="368"/>
      <c r="K8" s="316" t="s">
        <v>18</v>
      </c>
      <c r="L8" s="318" t="s">
        <v>19</v>
      </c>
      <c r="M8" s="357"/>
      <c r="N8" s="359"/>
      <c r="O8" s="316" t="s">
        <v>18</v>
      </c>
      <c r="P8" s="317" t="s">
        <v>19</v>
      </c>
      <c r="Q8" s="363"/>
      <c r="R8" s="359"/>
      <c r="S8" s="316" t="s">
        <v>18</v>
      </c>
      <c r="T8" s="318" t="s">
        <v>19</v>
      </c>
      <c r="U8" s="377"/>
      <c r="V8"/>
      <c r="W8"/>
      <c r="Y8" s="94"/>
      <c r="AB8" s="80"/>
    </row>
    <row r="9" spans="1:30" s="338" customFormat="1" ht="15.75" customHeight="1">
      <c r="A9" s="342" t="s">
        <v>20</v>
      </c>
      <c r="B9" s="331">
        <v>4740530</v>
      </c>
      <c r="C9" s="332">
        <v>1585480</v>
      </c>
      <c r="D9" s="333">
        <v>0.33445979441030604</v>
      </c>
      <c r="E9" s="334">
        <v>1796100</v>
      </c>
      <c r="F9" s="335">
        <v>1010210</v>
      </c>
      <c r="G9" s="343">
        <v>2806370</v>
      </c>
      <c r="H9" s="344">
        <v>0.56242762337430963</v>
      </c>
      <c r="I9" s="336">
        <v>600580</v>
      </c>
      <c r="J9" s="335">
        <v>168440</v>
      </c>
      <c r="K9" s="335">
        <v>769030</v>
      </c>
      <c r="L9" s="345">
        <v>0.28045755007575884</v>
      </c>
      <c r="M9" s="337">
        <v>414380</v>
      </c>
      <c r="N9" s="335">
        <v>217730</v>
      </c>
      <c r="O9" s="335">
        <v>632090</v>
      </c>
      <c r="P9" s="345">
        <v>0.52546095182932717</v>
      </c>
      <c r="Q9" s="336">
        <v>344000</v>
      </c>
      <c r="R9" s="335">
        <v>189300</v>
      </c>
      <c r="S9" s="335">
        <v>533310</v>
      </c>
      <c r="T9" s="345">
        <v>0.55027470131682221</v>
      </c>
      <c r="U9" s="330">
        <v>0.50253882725832011</v>
      </c>
      <c r="X9" s="339"/>
      <c r="Y9" s="339"/>
      <c r="AB9" s="340"/>
      <c r="AD9" s="341"/>
    </row>
    <row r="10" spans="1:30" ht="18" customHeight="1">
      <c r="A10" s="319" t="s">
        <v>21</v>
      </c>
      <c r="B10" s="320">
        <v>65540</v>
      </c>
      <c r="C10" s="82">
        <v>1100</v>
      </c>
      <c r="D10" s="193">
        <v>1.6783643576441867E-2</v>
      </c>
      <c r="E10" s="283">
        <v>21540</v>
      </c>
      <c r="F10" s="82">
        <v>370</v>
      </c>
      <c r="G10" s="84">
        <f t="shared" ref="G10:G41" si="0">+E10+F10</f>
        <v>21910</v>
      </c>
      <c r="H10" s="284">
        <f>F10/(E10)</f>
        <v>1.7177344475394613E-2</v>
      </c>
      <c r="I10" s="320">
        <v>42480</v>
      </c>
      <c r="J10" s="82">
        <v>730</v>
      </c>
      <c r="K10" s="84">
        <v>43210</v>
      </c>
      <c r="L10" s="193">
        <v>1.7184557438794726E-2</v>
      </c>
      <c r="M10" s="283">
        <v>390</v>
      </c>
      <c r="N10" s="82">
        <v>10</v>
      </c>
      <c r="O10" s="84">
        <v>400</v>
      </c>
      <c r="P10" s="284">
        <v>2.564102564102564E-2</v>
      </c>
      <c r="Q10" s="320">
        <v>40</v>
      </c>
      <c r="R10" s="82">
        <v>0</v>
      </c>
      <c r="S10" s="84">
        <v>40</v>
      </c>
      <c r="T10" s="193">
        <v>0</v>
      </c>
      <c r="U10" s="321">
        <v>1.707014276846679E-2</v>
      </c>
      <c r="V10"/>
      <c r="W10"/>
      <c r="X10" s="2"/>
      <c r="Y10" s="2"/>
      <c r="AB10" s="2"/>
      <c r="AD10" s="99"/>
    </row>
    <row r="11" spans="1:30">
      <c r="A11" s="319" t="s">
        <v>22</v>
      </c>
      <c r="B11" s="320">
        <v>18220</v>
      </c>
      <c r="C11" s="82">
        <v>2720</v>
      </c>
      <c r="D11" s="193">
        <v>0.14928649835345773</v>
      </c>
      <c r="E11" s="283">
        <v>8810</v>
      </c>
      <c r="F11" s="82">
        <v>1550</v>
      </c>
      <c r="G11" s="84">
        <f t="shared" si="0"/>
        <v>10360</v>
      </c>
      <c r="H11" s="284">
        <f t="shared" ref="H11:H60" si="1">F11/(E11)</f>
        <v>0.17593643586833144</v>
      </c>
      <c r="I11" s="320">
        <v>3840</v>
      </c>
      <c r="J11" s="82">
        <v>670</v>
      </c>
      <c r="K11" s="84">
        <v>4510</v>
      </c>
      <c r="L11" s="193">
        <v>0.17447916666666666</v>
      </c>
      <c r="M11" s="283">
        <v>870</v>
      </c>
      <c r="N11" s="82">
        <v>150</v>
      </c>
      <c r="O11" s="84">
        <v>1020</v>
      </c>
      <c r="P11" s="284">
        <v>0.17241379310344829</v>
      </c>
      <c r="Q11" s="320">
        <v>1970</v>
      </c>
      <c r="R11" s="82">
        <v>350</v>
      </c>
      <c r="S11" s="84">
        <v>2320</v>
      </c>
      <c r="T11" s="193">
        <v>0.17766497461928935</v>
      </c>
      <c r="U11" s="321">
        <v>0.17548387096774193</v>
      </c>
      <c r="V11"/>
      <c r="W11"/>
      <c r="X11" s="2"/>
      <c r="Y11" s="2"/>
      <c r="AB11" s="2"/>
      <c r="AD11" s="99"/>
    </row>
    <row r="12" spans="1:30">
      <c r="A12" s="319" t="s">
        <v>23</v>
      </c>
      <c r="B12" s="320">
        <v>73280</v>
      </c>
      <c r="C12" s="82">
        <v>19740</v>
      </c>
      <c r="D12" s="193">
        <v>0.26937772925764192</v>
      </c>
      <c r="E12" s="283">
        <v>34610</v>
      </c>
      <c r="F12" s="82">
        <v>12760</v>
      </c>
      <c r="G12" s="84">
        <f t="shared" si="0"/>
        <v>47370</v>
      </c>
      <c r="H12" s="284">
        <f t="shared" si="1"/>
        <v>0.36867957237792548</v>
      </c>
      <c r="I12" s="320">
        <v>5580</v>
      </c>
      <c r="J12" s="82">
        <v>2060</v>
      </c>
      <c r="K12" s="84">
        <v>7640</v>
      </c>
      <c r="L12" s="193">
        <v>0.36917562724014336</v>
      </c>
      <c r="M12" s="283">
        <v>1260</v>
      </c>
      <c r="N12" s="82">
        <v>460</v>
      </c>
      <c r="O12" s="84">
        <v>1720</v>
      </c>
      <c r="P12" s="284">
        <v>0.36507936507936506</v>
      </c>
      <c r="Q12" s="320">
        <v>12110</v>
      </c>
      <c r="R12" s="82">
        <v>4460</v>
      </c>
      <c r="S12" s="84">
        <v>16570</v>
      </c>
      <c r="T12" s="193">
        <v>0.36829066886870354</v>
      </c>
      <c r="U12" s="321">
        <v>0.36869630183040719</v>
      </c>
      <c r="V12"/>
      <c r="W12"/>
      <c r="X12" s="2"/>
      <c r="Y12" s="2"/>
      <c r="AB12" s="2"/>
      <c r="AD12" s="99"/>
    </row>
    <row r="13" spans="1:30">
      <c r="A13" s="319" t="s">
        <v>24</v>
      </c>
      <c r="B13" s="320">
        <v>44250</v>
      </c>
      <c r="C13" s="82">
        <v>2680</v>
      </c>
      <c r="D13" s="193">
        <v>6.0564971751412428E-2</v>
      </c>
      <c r="E13" s="283">
        <v>6630</v>
      </c>
      <c r="F13" s="82">
        <v>430</v>
      </c>
      <c r="G13" s="84">
        <f t="shared" si="0"/>
        <v>7060</v>
      </c>
      <c r="H13" s="284">
        <f t="shared" si="1"/>
        <v>6.485671191553545E-2</v>
      </c>
      <c r="I13" s="320">
        <v>34940</v>
      </c>
      <c r="J13" s="82">
        <v>2250</v>
      </c>
      <c r="K13" s="84">
        <v>37190</v>
      </c>
      <c r="L13" s="193">
        <v>6.4396107613050951E-2</v>
      </c>
      <c r="M13" s="283">
        <v>0</v>
      </c>
      <c r="N13" s="82">
        <v>0</v>
      </c>
      <c r="O13" s="84">
        <v>0</v>
      </c>
      <c r="P13" s="284">
        <v>0</v>
      </c>
      <c r="Q13" s="320">
        <v>0</v>
      </c>
      <c r="R13" s="82">
        <v>0</v>
      </c>
      <c r="S13" s="84">
        <v>0</v>
      </c>
      <c r="T13" s="193">
        <v>0</v>
      </c>
      <c r="U13" s="321">
        <v>6.446956940101034E-2</v>
      </c>
      <c r="V13"/>
      <c r="W13"/>
      <c r="X13" s="2"/>
      <c r="Y13" s="2"/>
      <c r="AB13" s="2"/>
      <c r="AD13" s="99"/>
    </row>
    <row r="14" spans="1:30">
      <c r="A14" s="319" t="s">
        <v>25</v>
      </c>
      <c r="B14" s="320">
        <v>1238800</v>
      </c>
      <c r="C14" s="82">
        <v>603290</v>
      </c>
      <c r="D14" s="193">
        <v>0.48699547949628674</v>
      </c>
      <c r="E14" s="283">
        <v>453550</v>
      </c>
      <c r="F14" s="82">
        <v>430560</v>
      </c>
      <c r="G14" s="84">
        <f t="shared" si="0"/>
        <v>884110</v>
      </c>
      <c r="H14" s="284">
        <f t="shared" si="1"/>
        <v>0.94931099107044425</v>
      </c>
      <c r="I14" s="320">
        <v>18390</v>
      </c>
      <c r="J14" s="82">
        <v>17460</v>
      </c>
      <c r="K14" s="84">
        <v>35850</v>
      </c>
      <c r="L14" s="193">
        <v>0.94942903752039154</v>
      </c>
      <c r="M14" s="283">
        <v>91510</v>
      </c>
      <c r="N14" s="82">
        <v>86870</v>
      </c>
      <c r="O14" s="84">
        <v>178380</v>
      </c>
      <c r="P14" s="284">
        <v>0.94929515899901651</v>
      </c>
      <c r="Q14" s="320">
        <v>72060</v>
      </c>
      <c r="R14" s="82">
        <v>68410</v>
      </c>
      <c r="S14" s="84">
        <v>140470</v>
      </c>
      <c r="T14" s="193">
        <v>0.94934776575076329</v>
      </c>
      <c r="U14" s="321">
        <v>0.94930056175355226</v>
      </c>
      <c r="V14"/>
      <c r="W14"/>
      <c r="X14" s="2"/>
      <c r="Y14" s="2"/>
      <c r="AB14" s="2"/>
      <c r="AD14" s="99"/>
    </row>
    <row r="15" spans="1:30">
      <c r="A15" s="319" t="s">
        <v>26</v>
      </c>
      <c r="B15" s="320">
        <v>92930</v>
      </c>
      <c r="C15" s="82">
        <v>27180</v>
      </c>
      <c r="D15" s="193">
        <v>0.29247820940492841</v>
      </c>
      <c r="E15" s="283">
        <v>43870</v>
      </c>
      <c r="F15" s="82">
        <v>18140</v>
      </c>
      <c r="G15" s="84">
        <f t="shared" si="0"/>
        <v>62010</v>
      </c>
      <c r="H15" s="284">
        <f t="shared" si="1"/>
        <v>0.41349441531798498</v>
      </c>
      <c r="I15" s="320">
        <v>10630</v>
      </c>
      <c r="J15" s="82">
        <v>4390</v>
      </c>
      <c r="K15" s="84">
        <v>15020</v>
      </c>
      <c r="L15" s="193">
        <v>0.41298212605832552</v>
      </c>
      <c r="M15" s="283">
        <v>7990</v>
      </c>
      <c r="N15" s="82">
        <v>3300</v>
      </c>
      <c r="O15" s="84">
        <v>11290</v>
      </c>
      <c r="P15" s="284">
        <v>0.41301627033792238</v>
      </c>
      <c r="Q15" s="320">
        <v>3260</v>
      </c>
      <c r="R15" s="82">
        <v>1350</v>
      </c>
      <c r="S15" s="84">
        <v>4610</v>
      </c>
      <c r="T15" s="193">
        <v>0.41411042944785276</v>
      </c>
      <c r="U15" s="321">
        <v>0.41338403041825095</v>
      </c>
      <c r="V15"/>
      <c r="W15"/>
      <c r="X15" s="2"/>
      <c r="Y15" s="2"/>
      <c r="AB15" s="2"/>
      <c r="AD15" s="99"/>
    </row>
    <row r="16" spans="1:30">
      <c r="A16" s="319" t="s">
        <v>27</v>
      </c>
      <c r="B16" s="320">
        <v>72120</v>
      </c>
      <c r="C16" s="82">
        <v>52250</v>
      </c>
      <c r="D16" s="193">
        <v>0.72448696616749864</v>
      </c>
      <c r="E16" s="283">
        <v>18610</v>
      </c>
      <c r="F16" s="82">
        <v>48940</v>
      </c>
      <c r="G16" s="84">
        <f t="shared" si="0"/>
        <v>67550</v>
      </c>
      <c r="H16" s="284">
        <f t="shared" si="1"/>
        <v>2.6297689414293393</v>
      </c>
      <c r="I16" s="320">
        <v>0</v>
      </c>
      <c r="J16" s="82">
        <v>0</v>
      </c>
      <c r="K16" s="84">
        <v>0</v>
      </c>
      <c r="L16" s="193">
        <v>0</v>
      </c>
      <c r="M16" s="283">
        <v>1260</v>
      </c>
      <c r="N16" s="82">
        <v>3310</v>
      </c>
      <c r="O16" s="84">
        <v>4570</v>
      </c>
      <c r="P16" s="284">
        <v>2.626984126984127</v>
      </c>
      <c r="Q16" s="320">
        <v>0</v>
      </c>
      <c r="R16" s="82">
        <v>0</v>
      </c>
      <c r="S16" s="84">
        <v>0</v>
      </c>
      <c r="T16" s="193">
        <v>0</v>
      </c>
      <c r="U16" s="321">
        <v>2.6295923502767993</v>
      </c>
      <c r="V16"/>
      <c r="W16"/>
      <c r="X16" s="2"/>
      <c r="Y16" s="2"/>
      <c r="AB16" s="2"/>
      <c r="AD16" s="99"/>
    </row>
    <row r="17" spans="1:30">
      <c r="A17" s="319" t="s">
        <v>28</v>
      </c>
      <c r="B17" s="320">
        <v>14900</v>
      </c>
      <c r="C17" s="82">
        <v>6220</v>
      </c>
      <c r="D17" s="193">
        <v>0.41744966442953019</v>
      </c>
      <c r="E17" s="283">
        <v>5020</v>
      </c>
      <c r="F17" s="82">
        <v>3600</v>
      </c>
      <c r="G17" s="84">
        <f t="shared" si="0"/>
        <v>8620</v>
      </c>
      <c r="H17" s="284">
        <f t="shared" si="1"/>
        <v>0.71713147410358569</v>
      </c>
      <c r="I17" s="320">
        <v>710</v>
      </c>
      <c r="J17" s="82">
        <v>510</v>
      </c>
      <c r="K17" s="84">
        <v>1220</v>
      </c>
      <c r="L17" s="193">
        <v>0.71830985915492962</v>
      </c>
      <c r="M17" s="283">
        <v>1810</v>
      </c>
      <c r="N17" s="82">
        <v>1300</v>
      </c>
      <c r="O17" s="84">
        <v>3110</v>
      </c>
      <c r="P17" s="284">
        <v>0.71823204419889508</v>
      </c>
      <c r="Q17" s="320">
        <v>1140</v>
      </c>
      <c r="R17" s="82">
        <v>820</v>
      </c>
      <c r="S17" s="84">
        <v>1960</v>
      </c>
      <c r="T17" s="193">
        <v>0.7192982456140351</v>
      </c>
      <c r="U17" s="321">
        <v>0.71658986175115202</v>
      </c>
      <c r="V17"/>
      <c r="W17"/>
      <c r="X17" s="2"/>
      <c r="Y17" s="2"/>
      <c r="AB17" s="2"/>
      <c r="AD17" s="99"/>
    </row>
    <row r="18" spans="1:30" ht="26.25">
      <c r="A18" s="322" t="s">
        <v>29</v>
      </c>
      <c r="B18" s="320">
        <v>42920</v>
      </c>
      <c r="C18" s="82">
        <v>2130</v>
      </c>
      <c r="D18" s="193">
        <v>4.9627213420316868E-2</v>
      </c>
      <c r="E18" s="283">
        <v>36620</v>
      </c>
      <c r="F18" s="82">
        <v>1910</v>
      </c>
      <c r="G18" s="84">
        <f t="shared" si="0"/>
        <v>38530</v>
      </c>
      <c r="H18" s="284">
        <f t="shared" si="1"/>
        <v>5.2157291097760787E-2</v>
      </c>
      <c r="I18" s="320">
        <v>0</v>
      </c>
      <c r="J18" s="82">
        <v>0</v>
      </c>
      <c r="K18" s="84">
        <v>0</v>
      </c>
      <c r="L18" s="193">
        <v>0</v>
      </c>
      <c r="M18" s="283">
        <v>4170</v>
      </c>
      <c r="N18" s="82">
        <v>220</v>
      </c>
      <c r="O18" s="84">
        <v>4390</v>
      </c>
      <c r="P18" s="284">
        <v>5.2757793764988008E-2</v>
      </c>
      <c r="Q18" s="320">
        <v>0</v>
      </c>
      <c r="R18" s="82">
        <v>0</v>
      </c>
      <c r="S18" s="84">
        <v>0</v>
      </c>
      <c r="T18" s="193">
        <v>0</v>
      </c>
      <c r="U18" s="321">
        <v>5.2218681049276787E-2</v>
      </c>
      <c r="V18"/>
      <c r="W18"/>
      <c r="X18" s="2"/>
      <c r="Y18" s="2"/>
      <c r="AB18" s="2"/>
      <c r="AD18" s="99"/>
    </row>
    <row r="19" spans="1:30">
      <c r="A19" s="319" t="s">
        <v>30</v>
      </c>
      <c r="B19" s="320">
        <v>182040</v>
      </c>
      <c r="C19" s="82">
        <v>46120</v>
      </c>
      <c r="D19" s="193">
        <v>0.25335091188749725</v>
      </c>
      <c r="E19" s="283">
        <v>62600</v>
      </c>
      <c r="F19" s="82">
        <v>21240</v>
      </c>
      <c r="G19" s="84">
        <f t="shared" si="0"/>
        <v>83840</v>
      </c>
      <c r="H19" s="284">
        <f t="shared" si="1"/>
        <v>0.33929712460063899</v>
      </c>
      <c r="I19" s="320">
        <v>72320</v>
      </c>
      <c r="J19" s="82">
        <v>24540</v>
      </c>
      <c r="K19" s="84">
        <v>96860</v>
      </c>
      <c r="L19" s="193">
        <v>0.33932522123893805</v>
      </c>
      <c r="M19" s="283">
        <v>740</v>
      </c>
      <c r="N19" s="82">
        <v>250</v>
      </c>
      <c r="O19" s="84">
        <v>990</v>
      </c>
      <c r="P19" s="284">
        <v>0.33783783783783783</v>
      </c>
      <c r="Q19" s="320">
        <v>270</v>
      </c>
      <c r="R19" s="82">
        <v>90</v>
      </c>
      <c r="S19" s="84">
        <v>360</v>
      </c>
      <c r="T19" s="193">
        <v>0.33333333333333331</v>
      </c>
      <c r="U19" s="321">
        <v>0.33931724543849323</v>
      </c>
      <c r="V19"/>
      <c r="W19"/>
      <c r="X19" s="2"/>
      <c r="Y19" s="2"/>
      <c r="AB19" s="2"/>
      <c r="AD19" s="99"/>
    </row>
    <row r="20" spans="1:30">
      <c r="A20" s="319" t="s">
        <v>31</v>
      </c>
      <c r="B20" s="320">
        <v>159400</v>
      </c>
      <c r="C20" s="82">
        <v>5720</v>
      </c>
      <c r="D20" s="193">
        <v>3.588456712672522E-2</v>
      </c>
      <c r="E20" s="283">
        <v>104350</v>
      </c>
      <c r="F20" s="82">
        <v>3880</v>
      </c>
      <c r="G20" s="84">
        <f t="shared" si="0"/>
        <v>108230</v>
      </c>
      <c r="H20" s="284">
        <f t="shared" si="1"/>
        <v>3.7182558696693818E-2</v>
      </c>
      <c r="I20" s="320">
        <v>33840</v>
      </c>
      <c r="J20" s="82">
        <v>1260</v>
      </c>
      <c r="K20" s="84">
        <v>35100</v>
      </c>
      <c r="L20" s="193">
        <v>3.7234042553191488E-2</v>
      </c>
      <c r="M20" s="283">
        <v>13880</v>
      </c>
      <c r="N20" s="82">
        <v>520</v>
      </c>
      <c r="O20" s="84">
        <v>14400</v>
      </c>
      <c r="P20" s="284">
        <v>3.7463976945244955E-2</v>
      </c>
      <c r="Q20" s="320">
        <v>1620</v>
      </c>
      <c r="R20" s="82">
        <v>60</v>
      </c>
      <c r="S20" s="84">
        <v>1680</v>
      </c>
      <c r="T20" s="193">
        <v>3.7037037037037035E-2</v>
      </c>
      <c r="U20" s="321">
        <v>3.7220197813638729E-2</v>
      </c>
      <c r="V20"/>
      <c r="W20"/>
      <c r="X20" s="2"/>
      <c r="Y20" s="2"/>
      <c r="AB20" s="2"/>
      <c r="AD20" s="99"/>
    </row>
    <row r="21" spans="1:30">
      <c r="A21" s="319" t="s">
        <v>32</v>
      </c>
      <c r="B21" s="320">
        <v>13780</v>
      </c>
      <c r="C21" s="82">
        <v>1860</v>
      </c>
      <c r="D21" s="193">
        <v>0.13497822931785197</v>
      </c>
      <c r="E21" s="283">
        <v>10750</v>
      </c>
      <c r="F21" s="82">
        <v>1680</v>
      </c>
      <c r="G21" s="84">
        <f t="shared" si="0"/>
        <v>12430</v>
      </c>
      <c r="H21" s="284">
        <f t="shared" si="1"/>
        <v>0.15627906976744185</v>
      </c>
      <c r="I21" s="320">
        <v>0</v>
      </c>
      <c r="J21" s="82">
        <v>0</v>
      </c>
      <c r="K21" s="84">
        <v>0</v>
      </c>
      <c r="L21" s="193">
        <v>0</v>
      </c>
      <c r="M21" s="283">
        <v>490</v>
      </c>
      <c r="N21" s="82">
        <v>80</v>
      </c>
      <c r="O21" s="84">
        <v>570</v>
      </c>
      <c r="P21" s="284">
        <v>0.16326530612244897</v>
      </c>
      <c r="Q21" s="320">
        <v>690</v>
      </c>
      <c r="R21" s="82">
        <v>110</v>
      </c>
      <c r="S21" s="84">
        <v>800</v>
      </c>
      <c r="T21" s="193">
        <v>0.15942028985507245</v>
      </c>
      <c r="U21" s="321">
        <v>0.15604026845637584</v>
      </c>
      <c r="V21"/>
      <c r="W21"/>
      <c r="X21" s="2"/>
      <c r="Y21" s="2"/>
      <c r="AB21" s="2"/>
      <c r="AD21" s="99"/>
    </row>
    <row r="22" spans="1:30">
      <c r="A22" s="319" t="s">
        <v>33</v>
      </c>
      <c r="B22" s="320">
        <v>21790</v>
      </c>
      <c r="C22" s="82">
        <v>4010</v>
      </c>
      <c r="D22" s="193">
        <v>0.18402937127122534</v>
      </c>
      <c r="E22" s="283">
        <v>10770</v>
      </c>
      <c r="F22" s="82">
        <v>2430</v>
      </c>
      <c r="G22" s="84">
        <f t="shared" si="0"/>
        <v>13200</v>
      </c>
      <c r="H22" s="284">
        <f t="shared" si="1"/>
        <v>0.22562674094707522</v>
      </c>
      <c r="I22" s="320">
        <v>6530</v>
      </c>
      <c r="J22" s="82">
        <v>1470</v>
      </c>
      <c r="K22" s="84">
        <v>8000</v>
      </c>
      <c r="L22" s="193">
        <v>0.22511485451761101</v>
      </c>
      <c r="M22" s="283">
        <v>70</v>
      </c>
      <c r="N22" s="82">
        <v>20</v>
      </c>
      <c r="O22" s="84">
        <v>90</v>
      </c>
      <c r="P22" s="284">
        <v>0.2857142857142857</v>
      </c>
      <c r="Q22" s="320">
        <v>410</v>
      </c>
      <c r="R22" s="82">
        <v>90</v>
      </c>
      <c r="S22" s="84">
        <v>500</v>
      </c>
      <c r="T22" s="193">
        <v>0.21951219512195122</v>
      </c>
      <c r="U22" s="321">
        <v>0.22553430821147358</v>
      </c>
      <c r="V22"/>
      <c r="W22"/>
      <c r="X22" s="2"/>
      <c r="Y22" s="2"/>
      <c r="AB22" s="2"/>
      <c r="AD22" s="99"/>
    </row>
    <row r="23" spans="1:30">
      <c r="A23" s="319" t="s">
        <v>34</v>
      </c>
      <c r="B23" s="320">
        <v>146910</v>
      </c>
      <c r="C23" s="82">
        <v>29630</v>
      </c>
      <c r="D23" s="193">
        <v>0.20168810836566606</v>
      </c>
      <c r="E23" s="283">
        <v>101230</v>
      </c>
      <c r="F23" s="82">
        <v>25580</v>
      </c>
      <c r="G23" s="84">
        <f t="shared" si="0"/>
        <v>126810</v>
      </c>
      <c r="H23" s="284">
        <f t="shared" si="1"/>
        <v>0.25269188975600121</v>
      </c>
      <c r="I23" s="320">
        <v>4370</v>
      </c>
      <c r="J23" s="82">
        <v>1100</v>
      </c>
      <c r="K23" s="84">
        <v>5470</v>
      </c>
      <c r="L23" s="193">
        <v>0.25171624713958812</v>
      </c>
      <c r="M23" s="283">
        <v>5150</v>
      </c>
      <c r="N23" s="82">
        <v>1300</v>
      </c>
      <c r="O23" s="84">
        <v>6450</v>
      </c>
      <c r="P23" s="284">
        <v>0.25242718446601942</v>
      </c>
      <c r="Q23" s="320">
        <v>6530</v>
      </c>
      <c r="R23" s="82">
        <v>1650</v>
      </c>
      <c r="S23" s="84">
        <v>8180</v>
      </c>
      <c r="T23" s="193">
        <v>0.25267993874425726</v>
      </c>
      <c r="U23" s="321">
        <v>0.25264324693042289</v>
      </c>
      <c r="V23"/>
      <c r="W23"/>
      <c r="X23" s="2"/>
      <c r="Y23" s="2"/>
      <c r="AB23" s="2"/>
      <c r="AD23" s="99"/>
    </row>
    <row r="24" spans="1:30">
      <c r="A24" s="319" t="s">
        <v>35</v>
      </c>
      <c r="B24" s="320">
        <v>42860</v>
      </c>
      <c r="C24" s="82">
        <v>8120</v>
      </c>
      <c r="D24" s="193">
        <v>0.18945403639757349</v>
      </c>
      <c r="E24" s="283">
        <v>26420</v>
      </c>
      <c r="F24" s="82">
        <v>6180</v>
      </c>
      <c r="G24" s="84">
        <f t="shared" si="0"/>
        <v>32600</v>
      </c>
      <c r="H24" s="284">
        <f t="shared" si="1"/>
        <v>0.23391370174110523</v>
      </c>
      <c r="I24" s="320">
        <v>940</v>
      </c>
      <c r="J24" s="82">
        <v>220</v>
      </c>
      <c r="K24" s="84">
        <v>1160</v>
      </c>
      <c r="L24" s="193">
        <v>0.23404255319148937</v>
      </c>
      <c r="M24" s="283">
        <v>2420</v>
      </c>
      <c r="N24" s="82">
        <v>570</v>
      </c>
      <c r="O24" s="84">
        <v>2990</v>
      </c>
      <c r="P24" s="284">
        <v>0.23553719008264462</v>
      </c>
      <c r="Q24" s="320">
        <v>4950</v>
      </c>
      <c r="R24" s="82">
        <v>1160</v>
      </c>
      <c r="S24" s="84">
        <v>6110</v>
      </c>
      <c r="T24" s="193">
        <v>0.23434343434343435</v>
      </c>
      <c r="U24" s="321">
        <v>0.2337363270005757</v>
      </c>
      <c r="V24"/>
      <c r="W24"/>
      <c r="X24" s="2"/>
      <c r="Y24" s="2"/>
      <c r="AB24" s="2"/>
      <c r="AD24" s="99"/>
    </row>
    <row r="25" spans="1:30">
      <c r="A25" s="319" t="s">
        <v>36</v>
      </c>
      <c r="B25" s="320">
        <v>27730</v>
      </c>
      <c r="C25" s="82">
        <v>8530</v>
      </c>
      <c r="D25" s="193">
        <v>0.30760908763072486</v>
      </c>
      <c r="E25" s="283">
        <v>13360</v>
      </c>
      <c r="F25" s="82">
        <v>5940</v>
      </c>
      <c r="G25" s="84">
        <f t="shared" si="0"/>
        <v>19300</v>
      </c>
      <c r="H25" s="284">
        <f t="shared" si="1"/>
        <v>0.44461077844311375</v>
      </c>
      <c r="I25" s="320">
        <v>560</v>
      </c>
      <c r="J25" s="82">
        <v>250</v>
      </c>
      <c r="K25" s="84">
        <v>810</v>
      </c>
      <c r="L25" s="193">
        <v>0.44642857142857145</v>
      </c>
      <c r="M25" s="283">
        <v>2780</v>
      </c>
      <c r="N25" s="82">
        <v>1240</v>
      </c>
      <c r="O25" s="84">
        <v>4020</v>
      </c>
      <c r="P25" s="284">
        <v>0.4460431654676259</v>
      </c>
      <c r="Q25" s="320">
        <v>2510</v>
      </c>
      <c r="R25" s="82">
        <v>1120</v>
      </c>
      <c r="S25" s="84">
        <v>3630</v>
      </c>
      <c r="T25" s="193">
        <v>0.44621513944223107</v>
      </c>
      <c r="U25" s="321">
        <v>0.44427083333333334</v>
      </c>
      <c r="V25"/>
      <c r="W25"/>
      <c r="X25" s="2"/>
      <c r="Y25" s="2"/>
      <c r="AB25" s="2"/>
      <c r="AD25" s="99"/>
    </row>
    <row r="26" spans="1:30">
      <c r="A26" s="319" t="s">
        <v>37</v>
      </c>
      <c r="B26" s="320">
        <v>26660</v>
      </c>
      <c r="C26" s="82">
        <v>3000</v>
      </c>
      <c r="D26" s="193">
        <v>0.11252813203300825</v>
      </c>
      <c r="E26" s="283">
        <v>8940</v>
      </c>
      <c r="F26" s="82">
        <v>1130</v>
      </c>
      <c r="G26" s="84">
        <f t="shared" si="0"/>
        <v>10070</v>
      </c>
      <c r="H26" s="284">
        <f t="shared" si="1"/>
        <v>0.12639821029082773</v>
      </c>
      <c r="I26" s="320">
        <v>13520</v>
      </c>
      <c r="J26" s="82">
        <v>1710</v>
      </c>
      <c r="K26" s="84">
        <v>15230</v>
      </c>
      <c r="L26" s="193">
        <v>0.12647928994082841</v>
      </c>
      <c r="M26" s="283">
        <v>0</v>
      </c>
      <c r="N26" s="82">
        <v>0</v>
      </c>
      <c r="O26" s="84">
        <v>0</v>
      </c>
      <c r="P26" s="284">
        <v>0</v>
      </c>
      <c r="Q26" s="320">
        <v>1200</v>
      </c>
      <c r="R26" s="82">
        <v>150</v>
      </c>
      <c r="S26" s="84">
        <v>1350</v>
      </c>
      <c r="T26" s="193">
        <v>0.125</v>
      </c>
      <c r="U26" s="321">
        <v>0.12679628064243448</v>
      </c>
      <c r="V26"/>
      <c r="W26"/>
      <c r="X26" s="2"/>
      <c r="Y26" s="2"/>
      <c r="AB26" s="2"/>
      <c r="AD26" s="99"/>
    </row>
    <row r="27" spans="1:30">
      <c r="A27" s="319" t="s">
        <v>38</v>
      </c>
      <c r="B27" s="320">
        <v>45510</v>
      </c>
      <c r="C27" s="82">
        <v>1070</v>
      </c>
      <c r="D27" s="193">
        <v>2.3511316194243022E-2</v>
      </c>
      <c r="E27" s="283">
        <v>28820</v>
      </c>
      <c r="F27" s="82">
        <v>690</v>
      </c>
      <c r="G27" s="84">
        <f t="shared" si="0"/>
        <v>29510</v>
      </c>
      <c r="H27" s="284">
        <f t="shared" si="1"/>
        <v>2.3941707147814018E-2</v>
      </c>
      <c r="I27" s="320">
        <v>13360</v>
      </c>
      <c r="J27" s="82">
        <v>320</v>
      </c>
      <c r="K27" s="84">
        <v>13680</v>
      </c>
      <c r="L27" s="193">
        <v>2.3952095808383235E-2</v>
      </c>
      <c r="M27" s="283">
        <v>2020</v>
      </c>
      <c r="N27" s="82">
        <v>50</v>
      </c>
      <c r="O27" s="84">
        <v>2070</v>
      </c>
      <c r="P27" s="284">
        <v>2.4752475247524754E-2</v>
      </c>
      <c r="Q27" s="320">
        <v>240</v>
      </c>
      <c r="R27" s="82">
        <v>10</v>
      </c>
      <c r="S27" s="84">
        <v>250</v>
      </c>
      <c r="T27" s="193">
        <v>4.1666666666666664E-2</v>
      </c>
      <c r="U27" s="321">
        <v>2.4077407740774076E-2</v>
      </c>
      <c r="V27"/>
      <c r="W27"/>
      <c r="X27" s="2"/>
      <c r="Y27" s="2"/>
      <c r="AB27" s="2"/>
      <c r="AD27" s="99"/>
    </row>
    <row r="28" spans="1:30">
      <c r="A28" s="319" t="s">
        <v>39</v>
      </c>
      <c r="B28" s="320">
        <v>55520</v>
      </c>
      <c r="C28" s="82">
        <v>7950</v>
      </c>
      <c r="D28" s="193">
        <v>0.14319164265129683</v>
      </c>
      <c r="E28" s="283">
        <v>26440</v>
      </c>
      <c r="F28" s="82">
        <v>4420</v>
      </c>
      <c r="G28" s="84">
        <f t="shared" si="0"/>
        <v>30860</v>
      </c>
      <c r="H28" s="284">
        <f t="shared" si="1"/>
        <v>0.16717095310136157</v>
      </c>
      <c r="I28" s="320">
        <v>18780</v>
      </c>
      <c r="J28" s="82">
        <v>3140</v>
      </c>
      <c r="K28" s="84">
        <v>21920</v>
      </c>
      <c r="L28" s="193">
        <v>0.16719914802981894</v>
      </c>
      <c r="M28" s="283">
        <v>2300</v>
      </c>
      <c r="N28" s="82">
        <v>380</v>
      </c>
      <c r="O28" s="84">
        <v>2680</v>
      </c>
      <c r="P28" s="284">
        <v>0.16521739130434782</v>
      </c>
      <c r="Q28" s="320">
        <v>50</v>
      </c>
      <c r="R28" s="82">
        <v>10</v>
      </c>
      <c r="S28" s="84">
        <v>60</v>
      </c>
      <c r="T28" s="193">
        <v>0.2</v>
      </c>
      <c r="U28" s="321">
        <v>0.16712213579987387</v>
      </c>
      <c r="V28"/>
      <c r="W28"/>
      <c r="X28" s="2"/>
      <c r="Y28" s="2"/>
      <c r="AB28" s="2"/>
      <c r="AD28" s="99"/>
    </row>
    <row r="29" spans="1:30">
      <c r="A29" s="319" t="s">
        <v>40</v>
      </c>
      <c r="B29" s="320">
        <v>24730</v>
      </c>
      <c r="C29" s="82">
        <v>6330</v>
      </c>
      <c r="D29" s="193">
        <v>0.255964415689446</v>
      </c>
      <c r="E29" s="283">
        <v>11410</v>
      </c>
      <c r="F29" s="82">
        <v>3930</v>
      </c>
      <c r="G29" s="84">
        <f t="shared" si="0"/>
        <v>15340</v>
      </c>
      <c r="H29" s="284">
        <f t="shared" si="1"/>
        <v>0.34443470639789658</v>
      </c>
      <c r="I29" s="320">
        <v>0</v>
      </c>
      <c r="J29" s="82">
        <v>0</v>
      </c>
      <c r="K29" s="84">
        <v>0</v>
      </c>
      <c r="L29" s="193">
        <v>0</v>
      </c>
      <c r="M29" s="283">
        <v>940</v>
      </c>
      <c r="N29" s="82">
        <v>320</v>
      </c>
      <c r="O29" s="84">
        <v>1260</v>
      </c>
      <c r="P29" s="284">
        <v>0.34042553191489361</v>
      </c>
      <c r="Q29" s="320">
        <v>6040</v>
      </c>
      <c r="R29" s="82">
        <v>2080</v>
      </c>
      <c r="S29" s="84">
        <v>8120</v>
      </c>
      <c r="T29" s="193">
        <v>0.3443708609271523</v>
      </c>
      <c r="U29" s="321">
        <v>0.34402173913043477</v>
      </c>
      <c r="V29"/>
      <c r="W29"/>
      <c r="X29" s="2"/>
      <c r="Y29" s="2"/>
      <c r="AB29" s="2"/>
      <c r="AD29" s="99"/>
    </row>
    <row r="30" spans="1:30">
      <c r="A30" s="319" t="s">
        <v>41</v>
      </c>
      <c r="B30" s="320">
        <v>69930</v>
      </c>
      <c r="C30" s="82">
        <v>32860</v>
      </c>
      <c r="D30" s="193">
        <v>0.46989846989846989</v>
      </c>
      <c r="E30" s="283">
        <v>23200</v>
      </c>
      <c r="F30" s="82">
        <v>20570</v>
      </c>
      <c r="G30" s="84">
        <f t="shared" si="0"/>
        <v>43770</v>
      </c>
      <c r="H30" s="284">
        <f t="shared" si="1"/>
        <v>0.88663793103448274</v>
      </c>
      <c r="I30" s="320">
        <v>10830</v>
      </c>
      <c r="J30" s="82">
        <v>9600</v>
      </c>
      <c r="K30" s="84">
        <v>20430</v>
      </c>
      <c r="L30" s="193">
        <v>0.88642659279778391</v>
      </c>
      <c r="M30" s="283">
        <v>2090</v>
      </c>
      <c r="N30" s="82">
        <v>1850</v>
      </c>
      <c r="O30" s="84">
        <v>3940</v>
      </c>
      <c r="P30" s="284">
        <v>0.88516746411483249</v>
      </c>
      <c r="Q30" s="320">
        <v>960</v>
      </c>
      <c r="R30" s="82">
        <v>850</v>
      </c>
      <c r="S30" s="84">
        <v>1810</v>
      </c>
      <c r="T30" s="193">
        <v>0.88541666666666663</v>
      </c>
      <c r="U30" s="321">
        <v>0.88643107634205554</v>
      </c>
      <c r="V30"/>
      <c r="W30"/>
      <c r="X30" s="2"/>
      <c r="Y30" s="2"/>
      <c r="AB30" s="2"/>
      <c r="AD30" s="99"/>
    </row>
    <row r="31" spans="1:30">
      <c r="A31" s="319" t="s">
        <v>42</v>
      </c>
      <c r="B31" s="320">
        <v>86830</v>
      </c>
      <c r="C31" s="82">
        <v>12040</v>
      </c>
      <c r="D31" s="193">
        <v>0.13866175285039734</v>
      </c>
      <c r="E31" s="283">
        <v>45960</v>
      </c>
      <c r="F31" s="82">
        <v>7400</v>
      </c>
      <c r="G31" s="84">
        <f t="shared" si="0"/>
        <v>53360</v>
      </c>
      <c r="H31" s="284">
        <f t="shared" si="1"/>
        <v>0.16100957354221063</v>
      </c>
      <c r="I31" s="320">
        <v>0</v>
      </c>
      <c r="J31" s="82">
        <v>0</v>
      </c>
      <c r="K31" s="84">
        <v>0</v>
      </c>
      <c r="L31" s="193">
        <v>0</v>
      </c>
      <c r="M31" s="283">
        <v>9020</v>
      </c>
      <c r="N31" s="82">
        <v>1450</v>
      </c>
      <c r="O31" s="84">
        <v>10470</v>
      </c>
      <c r="P31" s="284">
        <v>0.1607538802660754</v>
      </c>
      <c r="Q31" s="320">
        <v>19810</v>
      </c>
      <c r="R31" s="82">
        <v>3190</v>
      </c>
      <c r="S31" s="84">
        <v>23000</v>
      </c>
      <c r="T31" s="193">
        <v>0.16102978293791015</v>
      </c>
      <c r="U31" s="321">
        <v>0.16098408878192272</v>
      </c>
      <c r="V31"/>
      <c r="W31"/>
      <c r="X31" s="2"/>
      <c r="Y31" s="2"/>
      <c r="AB31" s="2"/>
      <c r="AD31" s="99"/>
    </row>
    <row r="32" spans="1:30">
      <c r="A32" s="319" t="s">
        <v>43</v>
      </c>
      <c r="B32" s="320">
        <v>72250</v>
      </c>
      <c r="C32" s="82">
        <v>29460</v>
      </c>
      <c r="D32" s="193">
        <v>0.40775086505190311</v>
      </c>
      <c r="E32" s="283">
        <v>25450</v>
      </c>
      <c r="F32" s="82">
        <v>17520</v>
      </c>
      <c r="G32" s="84">
        <f t="shared" si="0"/>
        <v>42970</v>
      </c>
      <c r="H32" s="284">
        <f t="shared" si="1"/>
        <v>0.68840864440078586</v>
      </c>
      <c r="I32" s="320">
        <v>11180</v>
      </c>
      <c r="J32" s="82">
        <v>7700</v>
      </c>
      <c r="K32" s="84">
        <v>18880</v>
      </c>
      <c r="L32" s="193">
        <v>0.68872987477638636</v>
      </c>
      <c r="M32" s="283">
        <v>5480</v>
      </c>
      <c r="N32" s="82">
        <v>3770</v>
      </c>
      <c r="O32" s="84">
        <v>9250</v>
      </c>
      <c r="P32" s="284">
        <v>0.68795620437956206</v>
      </c>
      <c r="Q32" s="320">
        <v>690</v>
      </c>
      <c r="R32" s="82">
        <v>480</v>
      </c>
      <c r="S32" s="84">
        <v>1170</v>
      </c>
      <c r="T32" s="193">
        <v>0.69565217391304346</v>
      </c>
      <c r="U32" s="321">
        <v>0.68847861649918207</v>
      </c>
      <c r="V32"/>
      <c r="W32"/>
      <c r="X32" s="2"/>
      <c r="Y32" s="2"/>
      <c r="AB32" s="2"/>
      <c r="AD32" s="99"/>
    </row>
    <row r="33" spans="1:30">
      <c r="A33" s="319" t="s">
        <v>44</v>
      </c>
      <c r="B33" s="320">
        <v>47620</v>
      </c>
      <c r="C33" s="82">
        <v>31330</v>
      </c>
      <c r="D33" s="193">
        <v>0.65791684166316677</v>
      </c>
      <c r="E33" s="283">
        <v>7110</v>
      </c>
      <c r="F33" s="82">
        <v>13670</v>
      </c>
      <c r="G33" s="84">
        <f t="shared" si="0"/>
        <v>20780</v>
      </c>
      <c r="H33" s="284">
        <f t="shared" si="1"/>
        <v>1.9226441631504922</v>
      </c>
      <c r="I33" s="320">
        <v>1570</v>
      </c>
      <c r="J33" s="82">
        <v>3020</v>
      </c>
      <c r="K33" s="84">
        <v>4590</v>
      </c>
      <c r="L33" s="193">
        <v>1.9235668789808917</v>
      </c>
      <c r="M33" s="283">
        <v>230</v>
      </c>
      <c r="N33" s="82">
        <v>440</v>
      </c>
      <c r="O33" s="84">
        <v>670</v>
      </c>
      <c r="P33" s="284">
        <v>1.9130434782608696</v>
      </c>
      <c r="Q33" s="320">
        <v>7380</v>
      </c>
      <c r="R33" s="82">
        <v>14190</v>
      </c>
      <c r="S33" s="84">
        <v>21570</v>
      </c>
      <c r="T33" s="193">
        <v>1.9227642276422765</v>
      </c>
      <c r="U33" s="321">
        <v>1.9232658072437079</v>
      </c>
      <c r="V33"/>
      <c r="W33"/>
      <c r="X33" s="2"/>
      <c r="Y33" s="2"/>
      <c r="AB33" s="2"/>
      <c r="AD33" s="99"/>
    </row>
    <row r="34" spans="1:30">
      <c r="A34" s="319" t="s">
        <v>45</v>
      </c>
      <c r="B34" s="320">
        <v>40250</v>
      </c>
      <c r="C34" s="82">
        <v>750</v>
      </c>
      <c r="D34" s="193">
        <v>1.8633540372670808E-2</v>
      </c>
      <c r="E34" s="283">
        <v>11440</v>
      </c>
      <c r="F34" s="82">
        <v>220</v>
      </c>
      <c r="G34" s="84">
        <f t="shared" si="0"/>
        <v>11660</v>
      </c>
      <c r="H34" s="284">
        <f t="shared" si="1"/>
        <v>1.9230769230769232E-2</v>
      </c>
      <c r="I34" s="320">
        <v>25470</v>
      </c>
      <c r="J34" s="82">
        <v>480</v>
      </c>
      <c r="K34" s="84">
        <v>25950</v>
      </c>
      <c r="L34" s="193">
        <v>1.884570082449941E-2</v>
      </c>
      <c r="M34" s="283">
        <v>400</v>
      </c>
      <c r="N34" s="82">
        <v>10</v>
      </c>
      <c r="O34" s="84">
        <v>410</v>
      </c>
      <c r="P34" s="284">
        <v>2.5000000000000001E-2</v>
      </c>
      <c r="Q34" s="320">
        <v>2190</v>
      </c>
      <c r="R34" s="82">
        <v>40</v>
      </c>
      <c r="S34" s="84">
        <v>2230</v>
      </c>
      <c r="T34" s="193">
        <v>1.8264840182648401E-2</v>
      </c>
      <c r="U34" s="321">
        <v>1.8987341772151899E-2</v>
      </c>
      <c r="V34"/>
      <c r="W34"/>
      <c r="X34" s="2"/>
      <c r="Y34" s="2"/>
      <c r="AB34" s="2"/>
      <c r="AD34" s="99"/>
    </row>
    <row r="35" spans="1:30">
      <c r="A35" s="319" t="s">
        <v>46</v>
      </c>
      <c r="B35" s="320">
        <v>63620</v>
      </c>
      <c r="C35" s="82">
        <v>23200</v>
      </c>
      <c r="D35" s="193">
        <v>0.36466519962276012</v>
      </c>
      <c r="E35" s="283">
        <v>21340</v>
      </c>
      <c r="F35" s="82">
        <v>12250</v>
      </c>
      <c r="G35" s="84">
        <f t="shared" si="0"/>
        <v>33590</v>
      </c>
      <c r="H35" s="284">
        <f t="shared" si="1"/>
        <v>0.57403936269915656</v>
      </c>
      <c r="I35" s="320">
        <v>9330</v>
      </c>
      <c r="J35" s="82">
        <v>5360</v>
      </c>
      <c r="K35" s="84">
        <v>14690</v>
      </c>
      <c r="L35" s="193">
        <v>0.57449088960342976</v>
      </c>
      <c r="M35" s="283">
        <v>5760</v>
      </c>
      <c r="N35" s="82">
        <v>3310</v>
      </c>
      <c r="O35" s="84">
        <v>9070</v>
      </c>
      <c r="P35" s="284">
        <v>0.57465277777777779</v>
      </c>
      <c r="Q35" s="320">
        <v>3990</v>
      </c>
      <c r="R35" s="82">
        <v>2290</v>
      </c>
      <c r="S35" s="84">
        <v>6280</v>
      </c>
      <c r="T35" s="193">
        <v>0.57393483709273185</v>
      </c>
      <c r="U35" s="321">
        <v>0.57397328055418106</v>
      </c>
      <c r="V35"/>
      <c r="W35"/>
      <c r="X35" s="2"/>
      <c r="Y35" s="2"/>
      <c r="AB35" s="2"/>
      <c r="AD35" s="99"/>
    </row>
    <row r="36" spans="1:30">
      <c r="A36" s="319" t="s">
        <v>47</v>
      </c>
      <c r="B36" s="320">
        <v>18890</v>
      </c>
      <c r="C36" s="82">
        <v>6680</v>
      </c>
      <c r="D36" s="193">
        <v>0.35362625727898361</v>
      </c>
      <c r="E36" s="283">
        <v>4120</v>
      </c>
      <c r="F36" s="82">
        <v>2250</v>
      </c>
      <c r="G36" s="84">
        <f t="shared" si="0"/>
        <v>6370</v>
      </c>
      <c r="H36" s="284">
        <f t="shared" si="1"/>
        <v>0.54611650485436891</v>
      </c>
      <c r="I36" s="320">
        <v>2550</v>
      </c>
      <c r="J36" s="82">
        <v>1400</v>
      </c>
      <c r="K36" s="84">
        <v>3950</v>
      </c>
      <c r="L36" s="193">
        <v>0.5490196078431373</v>
      </c>
      <c r="M36" s="283">
        <v>20</v>
      </c>
      <c r="N36" s="82">
        <v>10</v>
      </c>
      <c r="O36" s="84">
        <v>30</v>
      </c>
      <c r="P36" s="284">
        <v>0.5</v>
      </c>
      <c r="Q36" s="320">
        <v>5520</v>
      </c>
      <c r="R36" s="82">
        <v>3020</v>
      </c>
      <c r="S36" s="84">
        <v>8540</v>
      </c>
      <c r="T36" s="193">
        <v>0.54710144927536231</v>
      </c>
      <c r="U36" s="321">
        <v>0.54709254709254707</v>
      </c>
      <c r="V36"/>
      <c r="W36"/>
      <c r="X36" s="2"/>
      <c r="Y36" s="2"/>
      <c r="AB36" s="2"/>
      <c r="AD36" s="99"/>
    </row>
    <row r="37" spans="1:30">
      <c r="A37" s="319" t="s">
        <v>48</v>
      </c>
      <c r="B37" s="320">
        <v>25100</v>
      </c>
      <c r="C37" s="82">
        <v>5900</v>
      </c>
      <c r="D37" s="193">
        <v>0.23505976095617531</v>
      </c>
      <c r="E37" s="283">
        <v>12930</v>
      </c>
      <c r="F37" s="82">
        <v>3970</v>
      </c>
      <c r="G37" s="84">
        <f t="shared" si="0"/>
        <v>16900</v>
      </c>
      <c r="H37" s="284">
        <f t="shared" si="1"/>
        <v>0.30703789636504253</v>
      </c>
      <c r="I37" s="320">
        <v>790</v>
      </c>
      <c r="J37" s="82">
        <v>240</v>
      </c>
      <c r="K37" s="84">
        <v>1030</v>
      </c>
      <c r="L37" s="193">
        <v>0.30379746835443039</v>
      </c>
      <c r="M37" s="283">
        <v>1500</v>
      </c>
      <c r="N37" s="82">
        <v>460</v>
      </c>
      <c r="O37" s="84">
        <v>1960</v>
      </c>
      <c r="P37" s="284">
        <v>0.30666666666666664</v>
      </c>
      <c r="Q37" s="320">
        <v>3980</v>
      </c>
      <c r="R37" s="82">
        <v>1220</v>
      </c>
      <c r="S37" s="84">
        <v>5200</v>
      </c>
      <c r="T37" s="193">
        <v>0.30653266331658291</v>
      </c>
      <c r="U37" s="321">
        <v>0.30729166666666669</v>
      </c>
      <c r="V37"/>
      <c r="W37"/>
      <c r="X37" s="2"/>
      <c r="Y37" s="2"/>
      <c r="AB37" s="2"/>
      <c r="AD37" s="99"/>
    </row>
    <row r="38" spans="1:30">
      <c r="A38" s="319" t="s">
        <v>49</v>
      </c>
      <c r="B38" s="320">
        <v>19360</v>
      </c>
      <c r="C38" s="82">
        <v>6460</v>
      </c>
      <c r="D38" s="193">
        <v>0.33367768595041325</v>
      </c>
      <c r="E38" s="283">
        <v>8540</v>
      </c>
      <c r="F38" s="82">
        <v>4280</v>
      </c>
      <c r="G38" s="84">
        <f t="shared" si="0"/>
        <v>12820</v>
      </c>
      <c r="H38" s="284">
        <f t="shared" si="1"/>
        <v>0.50117096018735363</v>
      </c>
      <c r="I38" s="320">
        <v>3870</v>
      </c>
      <c r="J38" s="82">
        <v>1940</v>
      </c>
      <c r="K38" s="84">
        <v>5810</v>
      </c>
      <c r="L38" s="193">
        <v>0.50129198966408273</v>
      </c>
      <c r="M38" s="283">
        <v>20</v>
      </c>
      <c r="N38" s="82">
        <v>10</v>
      </c>
      <c r="O38" s="84">
        <v>30</v>
      </c>
      <c r="P38" s="284">
        <v>0.5</v>
      </c>
      <c r="Q38" s="320">
        <v>470</v>
      </c>
      <c r="R38" s="82">
        <v>240</v>
      </c>
      <c r="S38" s="84">
        <v>710</v>
      </c>
      <c r="T38" s="193">
        <v>0.51063829787234039</v>
      </c>
      <c r="U38" s="321">
        <v>0.50077519379844959</v>
      </c>
      <c r="V38"/>
      <c r="W38"/>
      <c r="X38" s="2"/>
      <c r="Y38" s="2"/>
      <c r="AB38" s="2"/>
      <c r="AD38" s="99"/>
    </row>
    <row r="39" spans="1:30" ht="26.25">
      <c r="A39" s="322" t="s">
        <v>50</v>
      </c>
      <c r="B39" s="320">
        <v>14240</v>
      </c>
      <c r="C39" s="82">
        <v>7370</v>
      </c>
      <c r="D39" s="193">
        <v>0.5175561797752809</v>
      </c>
      <c r="E39" s="283">
        <v>3300</v>
      </c>
      <c r="F39" s="82">
        <v>3540</v>
      </c>
      <c r="G39" s="84">
        <f t="shared" si="0"/>
        <v>6840</v>
      </c>
      <c r="H39" s="284">
        <f t="shared" si="1"/>
        <v>1.0727272727272728</v>
      </c>
      <c r="I39" s="320">
        <v>0</v>
      </c>
      <c r="J39" s="82">
        <v>0</v>
      </c>
      <c r="K39" s="84">
        <v>0</v>
      </c>
      <c r="L39" s="193">
        <v>0</v>
      </c>
      <c r="M39" s="283">
        <v>1180</v>
      </c>
      <c r="N39" s="82">
        <v>1270</v>
      </c>
      <c r="O39" s="84">
        <v>2450</v>
      </c>
      <c r="P39" s="284">
        <v>1.076271186440678</v>
      </c>
      <c r="Q39" s="320">
        <v>2400</v>
      </c>
      <c r="R39" s="82">
        <v>2570</v>
      </c>
      <c r="S39" s="84">
        <v>4970</v>
      </c>
      <c r="T39" s="193">
        <v>1.0708333333333333</v>
      </c>
      <c r="U39" s="321">
        <v>1.0727802037845706</v>
      </c>
      <c r="V39"/>
      <c r="W39"/>
      <c r="X39" s="2"/>
      <c r="Y39" s="2"/>
      <c r="AB39" s="2"/>
      <c r="AD39" s="99"/>
    </row>
    <row r="40" spans="1:30">
      <c r="A40" s="319" t="s">
        <v>51</v>
      </c>
      <c r="B40" s="320">
        <v>105640</v>
      </c>
      <c r="C40" s="82">
        <v>61020</v>
      </c>
      <c r="D40" s="193">
        <v>0.57762211283604692</v>
      </c>
      <c r="E40" s="283">
        <v>32260</v>
      </c>
      <c r="F40" s="82">
        <v>44120</v>
      </c>
      <c r="G40" s="84">
        <f t="shared" si="0"/>
        <v>76380</v>
      </c>
      <c r="H40" s="284">
        <f t="shared" si="1"/>
        <v>1.3676379417234965</v>
      </c>
      <c r="I40" s="320">
        <v>360</v>
      </c>
      <c r="J40" s="82">
        <v>490</v>
      </c>
      <c r="K40" s="84">
        <v>850</v>
      </c>
      <c r="L40" s="193">
        <v>1.3611111111111112</v>
      </c>
      <c r="M40" s="283">
        <v>6820</v>
      </c>
      <c r="N40" s="82">
        <v>9330</v>
      </c>
      <c r="O40" s="84">
        <v>16150</v>
      </c>
      <c r="P40" s="284">
        <v>1.3680351906158357</v>
      </c>
      <c r="Q40" s="320">
        <v>5180</v>
      </c>
      <c r="R40" s="82">
        <v>7080</v>
      </c>
      <c r="S40" s="84">
        <v>12260</v>
      </c>
      <c r="T40" s="193">
        <v>1.3667953667953667</v>
      </c>
      <c r="U40" s="321">
        <v>1.3675481846705513</v>
      </c>
      <c r="V40"/>
      <c r="W40"/>
      <c r="X40" s="2"/>
      <c r="Y40" s="2"/>
      <c r="AB40" s="2"/>
      <c r="AD40" s="99"/>
    </row>
    <row r="41" spans="1:30">
      <c r="A41" s="319" t="s">
        <v>52</v>
      </c>
      <c r="B41" s="320">
        <v>32610</v>
      </c>
      <c r="C41" s="82">
        <v>4560</v>
      </c>
      <c r="D41" s="193">
        <v>0.13983440662373506</v>
      </c>
      <c r="E41" s="283">
        <v>11080</v>
      </c>
      <c r="F41" s="82">
        <v>1800</v>
      </c>
      <c r="G41" s="84">
        <f t="shared" si="0"/>
        <v>12880</v>
      </c>
      <c r="H41" s="284">
        <f t="shared" si="1"/>
        <v>0.16245487364620939</v>
      </c>
      <c r="I41" s="320">
        <v>5010</v>
      </c>
      <c r="J41" s="82">
        <v>810</v>
      </c>
      <c r="K41" s="84">
        <v>5820</v>
      </c>
      <c r="L41" s="193">
        <v>0.16167664670658682</v>
      </c>
      <c r="M41" s="283">
        <v>4860</v>
      </c>
      <c r="N41" s="82">
        <v>790</v>
      </c>
      <c r="O41" s="84">
        <v>5650</v>
      </c>
      <c r="P41" s="284">
        <v>0.16255144032921812</v>
      </c>
      <c r="Q41" s="320">
        <v>7100</v>
      </c>
      <c r="R41" s="82">
        <v>1150</v>
      </c>
      <c r="S41" s="84">
        <v>8250</v>
      </c>
      <c r="T41" s="193">
        <v>0.1619718309859155</v>
      </c>
      <c r="U41" s="321">
        <v>0.1625668449197861</v>
      </c>
      <c r="V41"/>
      <c r="W41"/>
      <c r="X41" s="2"/>
      <c r="Y41" s="2"/>
      <c r="AB41" s="2"/>
      <c r="AD41" s="99"/>
    </row>
    <row r="42" spans="1:30">
      <c r="A42" s="319" t="s">
        <v>53</v>
      </c>
      <c r="B42" s="320">
        <v>426210</v>
      </c>
      <c r="C42" s="82">
        <v>109060</v>
      </c>
      <c r="D42" s="193">
        <v>0.25588325004105955</v>
      </c>
      <c r="E42" s="283">
        <v>179320</v>
      </c>
      <c r="F42" s="82">
        <v>61660</v>
      </c>
      <c r="G42" s="84">
        <f t="shared" ref="G42:G60" si="2">+E42+F42</f>
        <v>240980</v>
      </c>
      <c r="H42" s="284">
        <f t="shared" si="1"/>
        <v>0.34385456167744816</v>
      </c>
      <c r="I42" s="320">
        <v>12320</v>
      </c>
      <c r="J42" s="82">
        <v>4240</v>
      </c>
      <c r="K42" s="84">
        <v>16560</v>
      </c>
      <c r="L42" s="193">
        <v>0.34415584415584416</v>
      </c>
      <c r="M42" s="283">
        <v>113020</v>
      </c>
      <c r="N42" s="82">
        <v>38860</v>
      </c>
      <c r="O42" s="84">
        <v>151880</v>
      </c>
      <c r="P42" s="284">
        <v>0.34383294992036806</v>
      </c>
      <c r="Q42" s="320">
        <v>12500</v>
      </c>
      <c r="R42" s="82">
        <v>4300</v>
      </c>
      <c r="S42" s="84">
        <v>16800</v>
      </c>
      <c r="T42" s="193">
        <v>0.34399999999999997</v>
      </c>
      <c r="U42" s="321">
        <v>0.34387513794734353</v>
      </c>
      <c r="V42"/>
      <c r="W42"/>
      <c r="X42" s="2"/>
      <c r="Y42" s="2"/>
      <c r="AB42" s="2"/>
      <c r="AD42" s="99"/>
    </row>
    <row r="43" spans="1:30">
      <c r="A43" s="319" t="s">
        <v>54</v>
      </c>
      <c r="B43" s="320">
        <v>102470</v>
      </c>
      <c r="C43" s="82">
        <v>23240</v>
      </c>
      <c r="D43" s="193">
        <v>0.22679808724504733</v>
      </c>
      <c r="E43" s="283">
        <v>20480</v>
      </c>
      <c r="F43" s="82">
        <v>6010</v>
      </c>
      <c r="G43" s="84">
        <f t="shared" si="2"/>
        <v>26490</v>
      </c>
      <c r="H43" s="284">
        <f t="shared" si="1"/>
        <v>0.29345703125</v>
      </c>
      <c r="I43" s="320">
        <v>58080</v>
      </c>
      <c r="J43" s="82">
        <v>17040</v>
      </c>
      <c r="K43" s="84">
        <v>75120</v>
      </c>
      <c r="L43" s="193">
        <v>0.29338842975206614</v>
      </c>
      <c r="M43" s="283">
        <v>390</v>
      </c>
      <c r="N43" s="82">
        <v>110</v>
      </c>
      <c r="O43" s="84">
        <v>500</v>
      </c>
      <c r="P43" s="284">
        <v>0.28205128205128205</v>
      </c>
      <c r="Q43" s="320">
        <v>280</v>
      </c>
      <c r="R43" s="82">
        <v>80</v>
      </c>
      <c r="S43" s="84">
        <v>360</v>
      </c>
      <c r="T43" s="193">
        <v>0.2857142857142857</v>
      </c>
      <c r="U43" s="321">
        <v>0.29332323614792377</v>
      </c>
      <c r="V43"/>
      <c r="W43"/>
      <c r="X43" s="2"/>
      <c r="Y43" s="2"/>
      <c r="AB43" s="2"/>
      <c r="AD43" s="99"/>
    </row>
    <row r="44" spans="1:30">
      <c r="A44" s="319" t="s">
        <v>55</v>
      </c>
      <c r="B44" s="320">
        <v>6060</v>
      </c>
      <c r="C44" s="82">
        <v>0</v>
      </c>
      <c r="D44" s="193">
        <v>0</v>
      </c>
      <c r="E44" s="283">
        <v>970</v>
      </c>
      <c r="F44" s="82">
        <v>0</v>
      </c>
      <c r="G44" s="84">
        <f t="shared" si="2"/>
        <v>970</v>
      </c>
      <c r="H44" s="284">
        <f t="shared" si="1"/>
        <v>0</v>
      </c>
      <c r="I44" s="320">
        <v>2540</v>
      </c>
      <c r="J44" s="82">
        <v>0</v>
      </c>
      <c r="K44" s="84">
        <v>2540</v>
      </c>
      <c r="L44" s="193">
        <v>0</v>
      </c>
      <c r="M44" s="283">
        <v>390</v>
      </c>
      <c r="N44" s="82">
        <v>0</v>
      </c>
      <c r="O44" s="84">
        <v>390</v>
      </c>
      <c r="P44" s="284">
        <v>0</v>
      </c>
      <c r="Q44" s="320">
        <v>2160</v>
      </c>
      <c r="R44" s="82">
        <v>0</v>
      </c>
      <c r="S44" s="84">
        <v>2160</v>
      </c>
      <c r="T44" s="193">
        <v>0</v>
      </c>
      <c r="U44" s="321">
        <v>0</v>
      </c>
      <c r="V44"/>
      <c r="W44"/>
      <c r="X44" s="2"/>
      <c r="Y44" s="2"/>
      <c r="AB44" s="2"/>
      <c r="AD44" s="99"/>
    </row>
    <row r="45" spans="1:30">
      <c r="A45" s="319" t="s">
        <v>56</v>
      </c>
      <c r="B45" s="320">
        <v>114280</v>
      </c>
      <c r="C45" s="82">
        <v>50710</v>
      </c>
      <c r="D45" s="193">
        <v>0.44373468673433669</v>
      </c>
      <c r="E45" s="283">
        <v>43770</v>
      </c>
      <c r="F45" s="82">
        <v>34920</v>
      </c>
      <c r="G45" s="84">
        <f t="shared" si="2"/>
        <v>78690</v>
      </c>
      <c r="H45" s="284">
        <f t="shared" si="1"/>
        <v>0.79780671692940375</v>
      </c>
      <c r="I45" s="320">
        <v>10840</v>
      </c>
      <c r="J45" s="82">
        <v>8650</v>
      </c>
      <c r="K45" s="84">
        <v>19490</v>
      </c>
      <c r="L45" s="193">
        <v>0.79797047970479706</v>
      </c>
      <c r="M45" s="283">
        <v>3320</v>
      </c>
      <c r="N45" s="82">
        <v>2650</v>
      </c>
      <c r="O45" s="84">
        <v>5970</v>
      </c>
      <c r="P45" s="284">
        <v>0.79819277108433739</v>
      </c>
      <c r="Q45" s="320">
        <v>5650</v>
      </c>
      <c r="R45" s="82">
        <v>4510</v>
      </c>
      <c r="S45" s="84">
        <v>10160</v>
      </c>
      <c r="T45" s="193">
        <v>0.7982300884955752</v>
      </c>
      <c r="U45" s="321">
        <v>0.7977033191757118</v>
      </c>
      <c r="V45"/>
      <c r="W45"/>
      <c r="X45" s="2"/>
      <c r="Y45" s="2"/>
      <c r="AB45" s="2"/>
      <c r="AD45" s="99"/>
    </row>
    <row r="46" spans="1:30">
      <c r="A46" s="319" t="s">
        <v>57</v>
      </c>
      <c r="B46" s="320">
        <v>67840</v>
      </c>
      <c r="C46" s="82">
        <v>10210</v>
      </c>
      <c r="D46" s="193">
        <v>0.15050117924528303</v>
      </c>
      <c r="E46" s="283">
        <v>15350</v>
      </c>
      <c r="F46" s="82">
        <v>2720</v>
      </c>
      <c r="G46" s="84">
        <f t="shared" si="2"/>
        <v>18070</v>
      </c>
      <c r="H46" s="284">
        <f t="shared" si="1"/>
        <v>0.17719869706840391</v>
      </c>
      <c r="I46" s="320">
        <v>28180</v>
      </c>
      <c r="J46" s="82">
        <v>4990</v>
      </c>
      <c r="K46" s="84">
        <v>33170</v>
      </c>
      <c r="L46" s="193">
        <v>0.17707594038325053</v>
      </c>
      <c r="M46" s="283">
        <v>440</v>
      </c>
      <c r="N46" s="82">
        <v>80</v>
      </c>
      <c r="O46" s="84">
        <v>520</v>
      </c>
      <c r="P46" s="284">
        <v>0.18181818181818182</v>
      </c>
      <c r="Q46" s="320">
        <v>13670</v>
      </c>
      <c r="R46" s="82">
        <v>2420</v>
      </c>
      <c r="S46" s="84">
        <v>16090</v>
      </c>
      <c r="T46" s="193">
        <v>0.17702999268471104</v>
      </c>
      <c r="U46" s="321">
        <v>0.17716467117820581</v>
      </c>
      <c r="V46"/>
      <c r="W46"/>
      <c r="X46" s="2"/>
      <c r="Y46" s="2"/>
      <c r="AB46" s="2"/>
      <c r="AD46" s="99"/>
    </row>
    <row r="47" spans="1:30">
      <c r="A47" s="319" t="s">
        <v>58</v>
      </c>
      <c r="B47" s="320">
        <v>66550</v>
      </c>
      <c r="C47" s="82">
        <v>37800</v>
      </c>
      <c r="D47" s="193">
        <v>0.56799398948159274</v>
      </c>
      <c r="E47" s="283">
        <v>20040</v>
      </c>
      <c r="F47" s="82">
        <v>26350</v>
      </c>
      <c r="G47" s="84">
        <f t="shared" si="2"/>
        <v>46390</v>
      </c>
      <c r="H47" s="284">
        <f t="shared" si="1"/>
        <v>1.314870259481038</v>
      </c>
      <c r="I47" s="320">
        <v>5770</v>
      </c>
      <c r="J47" s="82">
        <v>7590</v>
      </c>
      <c r="K47" s="84">
        <v>13360</v>
      </c>
      <c r="L47" s="193">
        <v>1.3154246100519931</v>
      </c>
      <c r="M47" s="283">
        <v>1550</v>
      </c>
      <c r="N47" s="82">
        <v>2040</v>
      </c>
      <c r="O47" s="84">
        <v>3590</v>
      </c>
      <c r="P47" s="284">
        <v>1.3161290322580645</v>
      </c>
      <c r="Q47" s="320">
        <v>1390</v>
      </c>
      <c r="R47" s="82">
        <v>1830</v>
      </c>
      <c r="S47" s="84">
        <v>3220</v>
      </c>
      <c r="T47" s="193">
        <v>1.3165467625899281</v>
      </c>
      <c r="U47" s="321">
        <v>1.3147826086956522</v>
      </c>
      <c r="V47"/>
      <c r="W47"/>
      <c r="X47" s="2"/>
      <c r="Y47" s="2"/>
      <c r="AB47" s="2"/>
      <c r="AD47" s="99"/>
    </row>
    <row r="48" spans="1:30">
      <c r="A48" s="319" t="s">
        <v>59</v>
      </c>
      <c r="B48" s="320">
        <v>152570</v>
      </c>
      <c r="C48" s="82">
        <v>36840</v>
      </c>
      <c r="D48" s="193">
        <v>0.2414629350462083</v>
      </c>
      <c r="E48" s="283">
        <v>36010</v>
      </c>
      <c r="F48" s="82">
        <v>11460</v>
      </c>
      <c r="G48" s="84">
        <f t="shared" si="2"/>
        <v>47470</v>
      </c>
      <c r="H48" s="284">
        <f t="shared" si="1"/>
        <v>0.31824493196334352</v>
      </c>
      <c r="I48" s="320">
        <v>3280</v>
      </c>
      <c r="J48" s="82">
        <v>1040</v>
      </c>
      <c r="K48" s="84">
        <v>4320</v>
      </c>
      <c r="L48" s="193">
        <v>0.31707317073170732</v>
      </c>
      <c r="M48" s="283">
        <v>50190</v>
      </c>
      <c r="N48" s="82">
        <v>15980</v>
      </c>
      <c r="O48" s="84">
        <v>66170</v>
      </c>
      <c r="P48" s="284">
        <v>0.31839011755329749</v>
      </c>
      <c r="Q48" s="320">
        <v>26260</v>
      </c>
      <c r="R48" s="82">
        <v>8360</v>
      </c>
      <c r="S48" s="84">
        <v>34620</v>
      </c>
      <c r="T48" s="193">
        <v>0.31835491241431835</v>
      </c>
      <c r="U48" s="321">
        <v>0.31832714075866242</v>
      </c>
      <c r="V48"/>
      <c r="W48"/>
      <c r="X48" s="2"/>
      <c r="Y48" s="2"/>
      <c r="AB48" s="2"/>
      <c r="AD48" s="99"/>
    </row>
    <row r="49" spans="1:30">
      <c r="A49" s="319" t="s">
        <v>60</v>
      </c>
      <c r="B49" s="320">
        <v>26360</v>
      </c>
      <c r="C49" s="82">
        <v>6860</v>
      </c>
      <c r="D49" s="193">
        <v>0.26024279210925644</v>
      </c>
      <c r="E49" s="283">
        <v>17170</v>
      </c>
      <c r="F49" s="82">
        <v>6040</v>
      </c>
      <c r="G49" s="84">
        <f t="shared" si="2"/>
        <v>23210</v>
      </c>
      <c r="H49" s="284">
        <f t="shared" si="1"/>
        <v>0.35177635410599883</v>
      </c>
      <c r="I49" s="320">
        <v>0</v>
      </c>
      <c r="J49" s="82">
        <v>0</v>
      </c>
      <c r="K49" s="84">
        <v>0</v>
      </c>
      <c r="L49" s="193">
        <v>0</v>
      </c>
      <c r="M49" s="283">
        <v>1540</v>
      </c>
      <c r="N49" s="82">
        <v>540</v>
      </c>
      <c r="O49" s="84">
        <v>2080</v>
      </c>
      <c r="P49" s="284">
        <v>0.35064935064935066</v>
      </c>
      <c r="Q49" s="320">
        <v>790</v>
      </c>
      <c r="R49" s="82">
        <v>280</v>
      </c>
      <c r="S49" s="84">
        <v>1070</v>
      </c>
      <c r="T49" s="193">
        <v>0.35443037974683544</v>
      </c>
      <c r="U49" s="321">
        <v>0.35179487179487179</v>
      </c>
      <c r="V49" t="s">
        <v>61</v>
      </c>
      <c r="W49"/>
      <c r="X49" s="2"/>
      <c r="Y49" s="2"/>
      <c r="AB49" s="2"/>
      <c r="AD49" s="99"/>
    </row>
    <row r="50" spans="1:30">
      <c r="A50" s="319" t="s">
        <v>62</v>
      </c>
      <c r="B50" s="320">
        <v>57380</v>
      </c>
      <c r="C50" s="82">
        <v>3650</v>
      </c>
      <c r="D50" s="193">
        <v>6.3611014290693615E-2</v>
      </c>
      <c r="E50" s="283">
        <v>18640</v>
      </c>
      <c r="F50" s="82">
        <v>1270</v>
      </c>
      <c r="G50" s="84">
        <f t="shared" si="2"/>
        <v>19910</v>
      </c>
      <c r="H50" s="284">
        <f t="shared" si="1"/>
        <v>6.8133047210300432E-2</v>
      </c>
      <c r="I50" s="320">
        <v>33850</v>
      </c>
      <c r="J50" s="82">
        <v>2300</v>
      </c>
      <c r="K50" s="84">
        <v>36150</v>
      </c>
      <c r="L50" s="193">
        <v>6.7946824224519947E-2</v>
      </c>
      <c r="M50" s="283">
        <v>1180</v>
      </c>
      <c r="N50" s="82">
        <v>80</v>
      </c>
      <c r="O50" s="84">
        <v>1260</v>
      </c>
      <c r="P50" s="284">
        <v>6.7796610169491525E-2</v>
      </c>
      <c r="Q50" s="320">
        <v>60</v>
      </c>
      <c r="R50" s="82">
        <v>0</v>
      </c>
      <c r="S50" s="84">
        <v>60</v>
      </c>
      <c r="T50" s="193">
        <v>0</v>
      </c>
      <c r="U50" s="321">
        <v>6.7932253861902103E-2</v>
      </c>
      <c r="V50"/>
      <c r="W50"/>
      <c r="X50" s="2"/>
      <c r="Y50" s="2"/>
      <c r="AB50" s="2"/>
      <c r="AD50" s="99"/>
    </row>
    <row r="51" spans="1:30">
      <c r="A51" s="319" t="s">
        <v>63</v>
      </c>
      <c r="B51" s="320">
        <v>8000</v>
      </c>
      <c r="C51" s="82">
        <v>510</v>
      </c>
      <c r="D51" s="193">
        <v>6.3750000000000001E-2</v>
      </c>
      <c r="E51" s="283">
        <v>2470</v>
      </c>
      <c r="F51" s="82">
        <v>170</v>
      </c>
      <c r="G51" s="84">
        <f t="shared" si="2"/>
        <v>2640</v>
      </c>
      <c r="H51" s="284">
        <f t="shared" si="1"/>
        <v>6.8825910931174086E-2</v>
      </c>
      <c r="I51" s="320">
        <v>720</v>
      </c>
      <c r="J51" s="82">
        <v>50</v>
      </c>
      <c r="K51" s="84">
        <v>770</v>
      </c>
      <c r="L51" s="193">
        <v>6.9444444444444448E-2</v>
      </c>
      <c r="M51" s="283">
        <v>10</v>
      </c>
      <c r="N51" s="82">
        <v>0</v>
      </c>
      <c r="O51" s="84">
        <v>10</v>
      </c>
      <c r="P51" s="284">
        <v>0</v>
      </c>
      <c r="Q51" s="320">
        <v>4280</v>
      </c>
      <c r="R51" s="82">
        <v>290</v>
      </c>
      <c r="S51" s="84">
        <v>4570</v>
      </c>
      <c r="T51" s="193">
        <v>6.7757009345794386E-2</v>
      </c>
      <c r="U51" s="321">
        <v>6.8090787716955939E-2</v>
      </c>
      <c r="V51"/>
      <c r="W51"/>
      <c r="X51" s="2"/>
      <c r="Y51" s="2"/>
      <c r="AB51" s="2"/>
      <c r="AD51" s="99"/>
    </row>
    <row r="52" spans="1:30">
      <c r="A52" s="319" t="s">
        <v>64</v>
      </c>
      <c r="B52" s="320">
        <v>67380</v>
      </c>
      <c r="C52" s="82">
        <v>5460</v>
      </c>
      <c r="D52" s="193">
        <v>8.1032947462154947E-2</v>
      </c>
      <c r="E52" s="283">
        <v>19160</v>
      </c>
      <c r="F52" s="82">
        <v>1690</v>
      </c>
      <c r="G52" s="84">
        <f t="shared" si="2"/>
        <v>20850</v>
      </c>
      <c r="H52" s="284">
        <f t="shared" si="1"/>
        <v>8.8204592901878917E-2</v>
      </c>
      <c r="I52" s="320">
        <v>40940</v>
      </c>
      <c r="J52" s="82">
        <v>3610</v>
      </c>
      <c r="K52" s="84">
        <v>44550</v>
      </c>
      <c r="L52" s="193">
        <v>8.8177821201758669E-2</v>
      </c>
      <c r="M52" s="283">
        <v>1810</v>
      </c>
      <c r="N52" s="82">
        <v>160</v>
      </c>
      <c r="O52" s="84">
        <v>1970</v>
      </c>
      <c r="P52" s="284">
        <v>8.8397790055248615E-2</v>
      </c>
      <c r="Q52" s="320">
        <v>0</v>
      </c>
      <c r="R52" s="82">
        <v>0</v>
      </c>
      <c r="S52" s="84">
        <v>0</v>
      </c>
      <c r="T52" s="193">
        <v>0</v>
      </c>
      <c r="U52" s="321">
        <v>8.8178294573643415E-2</v>
      </c>
      <c r="V52"/>
      <c r="W52"/>
      <c r="X52" s="2"/>
      <c r="Y52" s="2"/>
      <c r="AB52" s="2"/>
      <c r="AD52" s="99"/>
    </row>
    <row r="53" spans="1:30">
      <c r="A53" s="319" t="s">
        <v>65</v>
      </c>
      <c r="B53" s="320">
        <v>290690</v>
      </c>
      <c r="C53" s="82">
        <v>76470</v>
      </c>
      <c r="D53" s="193">
        <v>0.26306374488286488</v>
      </c>
      <c r="E53" s="283">
        <v>65770</v>
      </c>
      <c r="F53" s="82">
        <v>23480</v>
      </c>
      <c r="G53" s="84">
        <f t="shared" si="2"/>
        <v>89250</v>
      </c>
      <c r="H53" s="284">
        <f t="shared" si="1"/>
        <v>0.35700167249505854</v>
      </c>
      <c r="I53" s="320">
        <v>15420</v>
      </c>
      <c r="J53" s="82">
        <v>5500</v>
      </c>
      <c r="K53" s="84">
        <v>20920</v>
      </c>
      <c r="L53" s="193">
        <v>0.35667963683527887</v>
      </c>
      <c r="M53" s="283">
        <v>54120</v>
      </c>
      <c r="N53" s="82">
        <v>19320</v>
      </c>
      <c r="O53" s="84">
        <v>73440</v>
      </c>
      <c r="P53" s="284">
        <v>0.35698447893569846</v>
      </c>
      <c r="Q53" s="320">
        <v>78910</v>
      </c>
      <c r="R53" s="82">
        <v>28170</v>
      </c>
      <c r="S53" s="84">
        <v>107080</v>
      </c>
      <c r="T53" s="193">
        <v>0.35698897478139652</v>
      </c>
      <c r="U53" s="321">
        <v>0.35696947063766221</v>
      </c>
      <c r="V53"/>
      <c r="W53"/>
      <c r="X53" s="2"/>
      <c r="Y53" s="2"/>
      <c r="AB53" s="2"/>
      <c r="AD53" s="99"/>
    </row>
    <row r="54" spans="1:30">
      <c r="A54" s="319" t="s">
        <v>66</v>
      </c>
      <c r="B54" s="320">
        <v>40500</v>
      </c>
      <c r="C54" s="82">
        <v>30430</v>
      </c>
      <c r="D54" s="193">
        <v>0.75135802469135804</v>
      </c>
      <c r="E54" s="283">
        <v>7120</v>
      </c>
      <c r="F54" s="82">
        <v>21520</v>
      </c>
      <c r="G54" s="84">
        <f t="shared" si="2"/>
        <v>28640</v>
      </c>
      <c r="H54" s="284">
        <f t="shared" si="1"/>
        <v>3.0224719101123596</v>
      </c>
      <c r="I54" s="320">
        <v>450</v>
      </c>
      <c r="J54" s="82">
        <v>1360</v>
      </c>
      <c r="K54" s="84">
        <v>1810</v>
      </c>
      <c r="L54" s="193">
        <v>3.0222222222222221</v>
      </c>
      <c r="M54" s="283">
        <v>2120</v>
      </c>
      <c r="N54" s="82">
        <v>6410</v>
      </c>
      <c r="O54" s="84">
        <v>8530</v>
      </c>
      <c r="P54" s="284">
        <v>3.0235849056603774</v>
      </c>
      <c r="Q54" s="320">
        <v>390</v>
      </c>
      <c r="R54" s="82">
        <v>1180</v>
      </c>
      <c r="S54" s="84">
        <v>1570</v>
      </c>
      <c r="T54" s="193">
        <v>3.0256410256410255</v>
      </c>
      <c r="U54" s="321">
        <v>3.0218470705064546</v>
      </c>
      <c r="V54"/>
      <c r="W54"/>
      <c r="X54" s="2"/>
      <c r="Y54" s="2"/>
      <c r="AB54" s="2"/>
      <c r="AD54" s="99"/>
    </row>
    <row r="55" spans="1:30">
      <c r="A55" s="319" t="s">
        <v>67</v>
      </c>
      <c r="B55" s="320">
        <v>17170</v>
      </c>
      <c r="C55" s="82">
        <v>11620</v>
      </c>
      <c r="D55" s="193">
        <v>0.67676179382644142</v>
      </c>
      <c r="E55" s="283">
        <v>3190</v>
      </c>
      <c r="F55" s="82">
        <v>6680</v>
      </c>
      <c r="G55" s="84">
        <f t="shared" si="2"/>
        <v>9870</v>
      </c>
      <c r="H55" s="284">
        <f t="shared" si="1"/>
        <v>2.0940438871473352</v>
      </c>
      <c r="I55" s="320">
        <v>0</v>
      </c>
      <c r="J55" s="82">
        <v>0</v>
      </c>
      <c r="K55" s="84">
        <v>0</v>
      </c>
      <c r="L55" s="193">
        <v>0</v>
      </c>
      <c r="M55" s="283">
        <v>390</v>
      </c>
      <c r="N55" s="82">
        <v>820</v>
      </c>
      <c r="O55" s="84">
        <v>1210</v>
      </c>
      <c r="P55" s="284">
        <v>2.1025641025641026</v>
      </c>
      <c r="Q55" s="320">
        <v>1970</v>
      </c>
      <c r="R55" s="82">
        <v>4120</v>
      </c>
      <c r="S55" s="84">
        <v>6090</v>
      </c>
      <c r="T55" s="193">
        <v>2.0913705583756346</v>
      </c>
      <c r="U55" s="321">
        <v>2.0936936936936936</v>
      </c>
      <c r="V55"/>
      <c r="W55"/>
      <c r="X55" s="2"/>
      <c r="Y55" s="2"/>
      <c r="AB55" s="2"/>
      <c r="AD55" s="99"/>
    </row>
    <row r="56" spans="1:30">
      <c r="A56" s="319" t="s">
        <v>68</v>
      </c>
      <c r="B56" s="320">
        <v>51660</v>
      </c>
      <c r="C56" s="82">
        <v>11820</v>
      </c>
      <c r="D56" s="193">
        <v>0.22880371660859466</v>
      </c>
      <c r="E56" s="283">
        <v>17810</v>
      </c>
      <c r="F56" s="82">
        <v>5280</v>
      </c>
      <c r="G56" s="84">
        <f t="shared" si="2"/>
        <v>23090</v>
      </c>
      <c r="H56" s="284">
        <f t="shared" si="1"/>
        <v>0.29646266142616506</v>
      </c>
      <c r="I56" s="320">
        <v>20260</v>
      </c>
      <c r="J56" s="82">
        <v>6010</v>
      </c>
      <c r="K56" s="84">
        <v>26270</v>
      </c>
      <c r="L56" s="193">
        <v>0.29664363277393879</v>
      </c>
      <c r="M56" s="283">
        <v>390</v>
      </c>
      <c r="N56" s="82">
        <v>120</v>
      </c>
      <c r="O56" s="84">
        <v>510</v>
      </c>
      <c r="P56" s="284">
        <v>0.30769230769230771</v>
      </c>
      <c r="Q56" s="320">
        <v>1380</v>
      </c>
      <c r="R56" s="82">
        <v>410</v>
      </c>
      <c r="S56" s="84">
        <v>1790</v>
      </c>
      <c r="T56" s="193">
        <v>0.29710144927536231</v>
      </c>
      <c r="U56" s="321">
        <v>0.29668674698795183</v>
      </c>
      <c r="V56"/>
      <c r="W56"/>
      <c r="X56" s="2"/>
      <c r="Y56" s="2"/>
      <c r="AB56" s="2"/>
      <c r="AD56" s="99"/>
    </row>
    <row r="57" spans="1:30">
      <c r="A57" s="319" t="s">
        <v>69</v>
      </c>
      <c r="B57" s="320">
        <v>134070</v>
      </c>
      <c r="C57" s="82">
        <v>78860</v>
      </c>
      <c r="D57" s="193">
        <v>0.58820019392854483</v>
      </c>
      <c r="E57" s="283">
        <v>44710</v>
      </c>
      <c r="F57" s="82">
        <v>63860</v>
      </c>
      <c r="G57" s="84">
        <f t="shared" si="2"/>
        <v>108570</v>
      </c>
      <c r="H57" s="284">
        <f t="shared" si="1"/>
        <v>1.428315813017222</v>
      </c>
      <c r="I57" s="320">
        <v>1370</v>
      </c>
      <c r="J57" s="82">
        <v>1960</v>
      </c>
      <c r="K57" s="84">
        <v>3330</v>
      </c>
      <c r="L57" s="193">
        <v>1.4306569343065694</v>
      </c>
      <c r="M57" s="283">
        <v>4990</v>
      </c>
      <c r="N57" s="82">
        <v>7130</v>
      </c>
      <c r="O57" s="84">
        <v>12120</v>
      </c>
      <c r="P57" s="284">
        <v>1.4288577154308617</v>
      </c>
      <c r="Q57" s="320">
        <v>4150</v>
      </c>
      <c r="R57" s="82">
        <v>5930</v>
      </c>
      <c r="S57" s="84">
        <v>10080</v>
      </c>
      <c r="T57" s="193">
        <v>1.4289156626506023</v>
      </c>
      <c r="U57" s="321">
        <v>1.4283644267342872</v>
      </c>
      <c r="V57"/>
      <c r="W57"/>
      <c r="X57" s="2"/>
      <c r="Y57" s="2"/>
      <c r="AB57" s="2"/>
      <c r="AD57" s="99"/>
    </row>
    <row r="58" spans="1:30">
      <c r="A58" s="319" t="s">
        <v>70</v>
      </c>
      <c r="B58" s="320">
        <v>42460</v>
      </c>
      <c r="C58" s="82">
        <v>520</v>
      </c>
      <c r="D58" s="193">
        <v>1.2246820536975978E-2</v>
      </c>
      <c r="E58" s="283">
        <v>33350</v>
      </c>
      <c r="F58" s="82">
        <v>410</v>
      </c>
      <c r="G58" s="84">
        <f t="shared" si="2"/>
        <v>33760</v>
      </c>
      <c r="H58" s="284">
        <f t="shared" si="1"/>
        <v>1.2293853073463269E-2</v>
      </c>
      <c r="I58" s="320">
        <v>6790</v>
      </c>
      <c r="J58" s="82">
        <v>80</v>
      </c>
      <c r="K58" s="84">
        <v>6870</v>
      </c>
      <c r="L58" s="193">
        <v>1.1782032400589101E-2</v>
      </c>
      <c r="M58" s="283">
        <v>820</v>
      </c>
      <c r="N58" s="82">
        <v>10</v>
      </c>
      <c r="O58" s="84">
        <v>830</v>
      </c>
      <c r="P58" s="284">
        <v>1.2195121951219513E-2</v>
      </c>
      <c r="Q58" s="320">
        <v>980</v>
      </c>
      <c r="R58" s="82">
        <v>10</v>
      </c>
      <c r="S58" s="84">
        <v>990</v>
      </c>
      <c r="T58" s="193">
        <v>1.020408163265306E-2</v>
      </c>
      <c r="U58" s="321">
        <v>1.239866475917978E-2</v>
      </c>
      <c r="V58"/>
      <c r="W58"/>
      <c r="X58" s="2"/>
      <c r="Y58" s="2"/>
      <c r="AB58" s="2"/>
      <c r="AD58" s="99"/>
    </row>
    <row r="59" spans="1:30">
      <c r="A59" s="319" t="s">
        <v>71</v>
      </c>
      <c r="B59" s="320">
        <v>51100</v>
      </c>
      <c r="C59" s="82">
        <v>30170</v>
      </c>
      <c r="D59" s="193">
        <v>0.59041095890410955</v>
      </c>
      <c r="E59" s="283">
        <v>6760</v>
      </c>
      <c r="F59" s="82">
        <v>9740</v>
      </c>
      <c r="G59" s="84">
        <f t="shared" si="2"/>
        <v>16500</v>
      </c>
      <c r="H59" s="284">
        <f t="shared" si="1"/>
        <v>1.4408284023668638</v>
      </c>
      <c r="I59" s="320">
        <v>7560</v>
      </c>
      <c r="J59" s="82">
        <v>10900</v>
      </c>
      <c r="K59" s="84">
        <v>18460</v>
      </c>
      <c r="L59" s="193">
        <v>1.4417989417989419</v>
      </c>
      <c r="M59" s="283">
        <v>260</v>
      </c>
      <c r="N59" s="82">
        <v>370</v>
      </c>
      <c r="O59" s="84">
        <v>630</v>
      </c>
      <c r="P59" s="284">
        <v>1.4230769230769231</v>
      </c>
      <c r="Q59" s="320">
        <v>6360</v>
      </c>
      <c r="R59" s="82">
        <v>9170</v>
      </c>
      <c r="S59" s="84">
        <v>15530</v>
      </c>
      <c r="T59" s="193">
        <v>1.4418238993710693</v>
      </c>
      <c r="U59" s="321">
        <v>1.4414715719063544</v>
      </c>
      <c r="V59"/>
      <c r="W59"/>
      <c r="X59" s="2"/>
      <c r="Y59" s="2"/>
      <c r="AB59" s="2"/>
      <c r="AD59" s="99"/>
    </row>
    <row r="60" spans="1:30">
      <c r="A60" s="315" t="s">
        <v>72</v>
      </c>
      <c r="B60" s="323">
        <v>11530</v>
      </c>
      <c r="C60" s="324">
        <v>0</v>
      </c>
      <c r="D60" s="325">
        <v>0</v>
      </c>
      <c r="E60" s="326">
        <v>2990</v>
      </c>
      <c r="F60" s="324">
        <v>0</v>
      </c>
      <c r="G60" s="327">
        <f t="shared" si="2"/>
        <v>2990</v>
      </c>
      <c r="H60" s="328">
        <f t="shared" si="1"/>
        <v>0</v>
      </c>
      <c r="I60" s="323">
        <v>470</v>
      </c>
      <c r="J60" s="324">
        <v>0</v>
      </c>
      <c r="K60" s="327">
        <v>470</v>
      </c>
      <c r="L60" s="325">
        <v>0</v>
      </c>
      <c r="M60" s="326">
        <v>0</v>
      </c>
      <c r="N60" s="324">
        <v>0</v>
      </c>
      <c r="O60" s="327">
        <v>0</v>
      </c>
      <c r="P60" s="328">
        <v>0</v>
      </c>
      <c r="Q60" s="323">
        <v>8070</v>
      </c>
      <c r="R60" s="324">
        <v>0</v>
      </c>
      <c r="S60" s="327">
        <v>8070</v>
      </c>
      <c r="T60" s="325">
        <v>0</v>
      </c>
      <c r="U60" s="329">
        <v>0</v>
      </c>
      <c r="V60"/>
      <c r="W60"/>
      <c r="X60" s="2"/>
      <c r="Y60" s="2"/>
      <c r="AB60" s="2"/>
      <c r="AD60" s="99"/>
    </row>
    <row r="61" spans="1:30" ht="18" customHeight="1">
      <c r="A61" s="88" t="s">
        <v>73</v>
      </c>
      <c r="B61" s="88"/>
      <c r="C61" s="88"/>
      <c r="D61" s="88"/>
      <c r="E61" s="88"/>
      <c r="F61" s="88"/>
      <c r="G61" s="88"/>
      <c r="H61" s="88"/>
      <c r="I61" s="88"/>
      <c r="J61" s="88"/>
      <c r="K61" s="88"/>
      <c r="L61" s="88"/>
      <c r="M61" s="88"/>
      <c r="N61" s="88"/>
      <c r="O61" s="88"/>
      <c r="P61" s="88"/>
      <c r="Q61" s="88"/>
      <c r="R61" s="88"/>
      <c r="S61" s="88"/>
      <c r="T61" s="88"/>
      <c r="U61" s="88"/>
      <c r="V61" s="88"/>
      <c r="W61" s="88"/>
      <c r="AB61" s="98"/>
    </row>
    <row r="62" spans="1:30" ht="14.25" customHeight="1">
      <c r="A62" s="355" t="s">
        <v>74</v>
      </c>
      <c r="B62" s="355"/>
      <c r="C62" s="355"/>
      <c r="D62" s="355"/>
      <c r="E62" s="355"/>
      <c r="F62" s="355"/>
      <c r="G62" s="355"/>
      <c r="H62" s="355"/>
      <c r="I62" s="355"/>
      <c r="J62" s="355"/>
      <c r="K62" s="355"/>
      <c r="L62" s="355"/>
      <c r="M62" s="355"/>
      <c r="N62" s="355"/>
      <c r="O62" s="355"/>
      <c r="P62" s="355"/>
      <c r="Q62" s="355"/>
      <c r="R62" s="355"/>
      <c r="S62" s="355"/>
      <c r="T62" s="355"/>
      <c r="U62" s="355"/>
      <c r="V62" s="88"/>
      <c r="W62" s="88"/>
      <c r="AB62" s="98"/>
    </row>
    <row r="63" spans="1:30">
      <c r="A63" s="118" t="s">
        <v>75</v>
      </c>
      <c r="B63" s="104"/>
      <c r="C63" s="104"/>
      <c r="D63" s="104"/>
      <c r="E63" s="104"/>
      <c r="F63" s="104"/>
      <c r="G63" s="104"/>
      <c r="H63" s="104"/>
      <c r="J63" s="104"/>
      <c r="K63" s="104"/>
      <c r="L63" s="104"/>
      <c r="N63" s="104"/>
      <c r="O63" s="104"/>
      <c r="P63" s="104"/>
      <c r="Q63" s="104"/>
      <c r="R63" s="104"/>
      <c r="S63" s="104"/>
      <c r="T63" s="104"/>
      <c r="U63" s="104"/>
      <c r="V63" s="104"/>
      <c r="W63" s="104"/>
    </row>
    <row r="64" spans="1:30" ht="9" customHeight="1">
      <c r="A64" s="88"/>
      <c r="B64" s="89"/>
      <c r="C64" s="89"/>
      <c r="D64" s="89"/>
      <c r="E64" s="89"/>
      <c r="F64" s="89"/>
      <c r="G64" s="89"/>
      <c r="H64" s="89"/>
      <c r="I64" s="89"/>
      <c r="J64" s="89"/>
      <c r="K64" s="89"/>
      <c r="L64" s="89"/>
      <c r="M64" s="89"/>
      <c r="N64" s="89"/>
      <c r="O64" s="89"/>
      <c r="P64" s="89"/>
      <c r="Q64" s="89"/>
      <c r="R64" s="89"/>
      <c r="S64" s="89"/>
      <c r="T64" s="89"/>
      <c r="U64" s="89"/>
      <c r="V64" s="89"/>
      <c r="W64" s="89"/>
    </row>
    <row r="65" spans="2:21" ht="88.9" customHeight="1">
      <c r="G65" s="96"/>
      <c r="H65" s="96"/>
      <c r="K65" s="96"/>
      <c r="L65" s="96"/>
      <c r="O65" s="96"/>
      <c r="P65" s="96"/>
      <c r="S65" s="96"/>
      <c r="T65" s="96"/>
    </row>
    <row r="67" spans="2:21">
      <c r="B67" s="346"/>
      <c r="C67" s="346"/>
      <c r="D67" s="347"/>
      <c r="E67" s="346"/>
      <c r="F67" s="348"/>
      <c r="G67" s="348"/>
      <c r="H67" s="347"/>
      <c r="I67" s="348"/>
      <c r="J67" s="348"/>
      <c r="K67" s="348"/>
      <c r="L67" s="347"/>
      <c r="M67" s="348"/>
      <c r="N67" s="348"/>
      <c r="O67" s="348"/>
      <c r="P67" s="347"/>
      <c r="Q67" s="348"/>
      <c r="R67" s="348"/>
      <c r="S67" s="348"/>
      <c r="T67" s="347"/>
      <c r="U67" s="347"/>
    </row>
  </sheetData>
  <mergeCells count="26">
    <mergeCell ref="A5:U5"/>
    <mergeCell ref="B6:D6"/>
    <mergeCell ref="E6:H6"/>
    <mergeCell ref="I6:L6"/>
    <mergeCell ref="M6:P6"/>
    <mergeCell ref="Q6:T6"/>
    <mergeCell ref="U6:U8"/>
    <mergeCell ref="B7:B8"/>
    <mergeCell ref="C7:C8"/>
    <mergeCell ref="D7:D8"/>
    <mergeCell ref="A4:U4"/>
    <mergeCell ref="A1:U2"/>
    <mergeCell ref="A3:U3"/>
    <mergeCell ref="A62:U62"/>
    <mergeCell ref="M7:M8"/>
    <mergeCell ref="N7:N8"/>
    <mergeCell ref="O7:P7"/>
    <mergeCell ref="Q7:Q8"/>
    <mergeCell ref="R7:R8"/>
    <mergeCell ref="S7:T7"/>
    <mergeCell ref="E7:E8"/>
    <mergeCell ref="F7:F8"/>
    <mergeCell ref="G7:H7"/>
    <mergeCell ref="I7:I8"/>
    <mergeCell ref="J7:J8"/>
    <mergeCell ref="K7:L7"/>
  </mergeCells>
  <hyperlinks>
    <hyperlink ref="A4" r:id="rId1" display="https://www.guttmacher.org/news-release/2025/federally-qualified-health-centers-could-not-readily-replace-planned-parenthood" xr:uid="{998B414D-11F7-4D5F-BCEC-9D092EF62979}"/>
  </hyperlinks>
  <printOptions horizontalCentered="1"/>
  <pageMargins left="0.34" right="0.34" top="0.77" bottom="0.27" header="0.3" footer="0.14000000000000001"/>
  <pageSetup scale="50" orientation="landscape" horizontalDpi="4294967293"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EE7CB-730E-490C-9F5C-0EA6C764336D}">
  <sheetPr>
    <tabColor rgb="FF92D050"/>
  </sheetPr>
  <dimension ref="A1:U70"/>
  <sheetViews>
    <sheetView view="pageBreakPreview" zoomScale="80" zoomScaleNormal="80" zoomScaleSheetLayoutView="80" workbookViewId="0">
      <selection activeCell="N4" sqref="N4"/>
    </sheetView>
  </sheetViews>
  <sheetFormatPr defaultRowHeight="15"/>
  <cols>
    <col min="1" max="1" width="13.5703125" style="2" customWidth="1"/>
    <col min="2" max="2" width="10.7109375" style="2" customWidth="1"/>
    <col min="3" max="3" width="12.140625" style="2" customWidth="1"/>
    <col min="4" max="4" width="11.5703125" style="2" customWidth="1"/>
    <col min="5" max="5" width="12.42578125" style="2" customWidth="1"/>
    <col min="6" max="6" width="12.140625" style="2" customWidth="1"/>
    <col min="7" max="7" width="12" style="2" customWidth="1"/>
    <col min="8" max="8" width="12.140625" style="2" customWidth="1"/>
    <col min="9" max="9" width="12.42578125" style="2" customWidth="1"/>
    <col min="10" max="10" width="12.140625" style="2" customWidth="1"/>
    <col min="11" max="11" width="12.28515625" style="2" customWidth="1"/>
    <col min="12" max="12" width="11.85546875" style="2" customWidth="1"/>
    <col min="13" max="13" width="15.7109375" style="2" customWidth="1"/>
    <col min="14" max="14" width="8.85546875" style="2" customWidth="1"/>
    <col min="15" max="16" width="12.7109375" customWidth="1"/>
    <col min="19" max="19" width="11.85546875" customWidth="1"/>
    <col min="21" max="21" width="10.42578125" bestFit="1" customWidth="1"/>
  </cols>
  <sheetData>
    <row r="1" spans="1:21" ht="47.25" customHeight="1">
      <c r="A1" s="386" t="s">
        <v>76</v>
      </c>
      <c r="B1" s="387"/>
      <c r="C1" s="387"/>
      <c r="D1" s="387"/>
      <c r="E1" s="387"/>
      <c r="F1" s="387"/>
      <c r="G1" s="387"/>
      <c r="H1" s="387"/>
      <c r="I1" s="387"/>
      <c r="J1" s="387"/>
      <c r="K1" s="387"/>
      <c r="L1" s="388"/>
      <c r="M1"/>
      <c r="N1"/>
    </row>
    <row r="2" spans="1:21" s="41" customFormat="1" ht="33" customHeight="1">
      <c r="A2" s="301"/>
      <c r="B2" s="396" t="s">
        <v>77</v>
      </c>
      <c r="C2" s="396"/>
      <c r="D2" s="397"/>
      <c r="E2" s="389" t="s">
        <v>4</v>
      </c>
      <c r="F2" s="390"/>
      <c r="G2" s="390"/>
      <c r="H2" s="391"/>
      <c r="I2" s="389" t="s">
        <v>78</v>
      </c>
      <c r="J2" s="390"/>
      <c r="K2" s="390"/>
      <c r="L2" s="391"/>
    </row>
    <row r="3" spans="1:21" ht="82.5" customHeight="1">
      <c r="A3" s="302" t="s">
        <v>79</v>
      </c>
      <c r="B3" s="287" t="s">
        <v>80</v>
      </c>
      <c r="C3" s="131" t="s">
        <v>10</v>
      </c>
      <c r="D3" s="126" t="s">
        <v>11</v>
      </c>
      <c r="E3" s="132" t="s">
        <v>81</v>
      </c>
      <c r="F3" s="131" t="s">
        <v>82</v>
      </c>
      <c r="G3" s="131" t="s">
        <v>83</v>
      </c>
      <c r="H3" s="299" t="s">
        <v>84</v>
      </c>
      <c r="I3" s="285" t="s">
        <v>81</v>
      </c>
      <c r="J3" s="131" t="s">
        <v>82</v>
      </c>
      <c r="K3" s="131" t="s">
        <v>83</v>
      </c>
      <c r="L3" s="303" t="s">
        <v>85</v>
      </c>
      <c r="M3"/>
      <c r="N3"/>
      <c r="P3" s="94"/>
      <c r="S3" s="80"/>
    </row>
    <row r="4" spans="1:21" ht="18" customHeight="1">
      <c r="A4" s="304" t="s">
        <v>21</v>
      </c>
      <c r="B4" s="283">
        <v>65540</v>
      </c>
      <c r="C4" s="82">
        <v>1100</v>
      </c>
      <c r="D4" s="81">
        <v>1.6783643576441867E-2</v>
      </c>
      <c r="E4" s="82">
        <v>21540</v>
      </c>
      <c r="F4" s="82">
        <v>370</v>
      </c>
      <c r="G4" s="82">
        <v>21910</v>
      </c>
      <c r="H4" s="284">
        <f>F4/(E4)</f>
        <v>1.7177344475394613E-2</v>
      </c>
      <c r="I4" s="283">
        <v>42910</v>
      </c>
      <c r="J4" s="82">
        <v>730</v>
      </c>
      <c r="K4" s="88">
        <v>43640</v>
      </c>
      <c r="L4" s="81">
        <f>J4/(I4)</f>
        <v>1.7012351433232348E-2</v>
      </c>
      <c r="M4"/>
      <c r="N4"/>
      <c r="O4" s="2"/>
      <c r="P4" s="2"/>
      <c r="S4" s="2"/>
      <c r="U4" s="99"/>
    </row>
    <row r="5" spans="1:21">
      <c r="A5" s="304" t="s">
        <v>22</v>
      </c>
      <c r="B5" s="283">
        <v>18220</v>
      </c>
      <c r="C5" s="82">
        <v>2720</v>
      </c>
      <c r="D5" s="81">
        <v>0.14928649835345773</v>
      </c>
      <c r="E5" s="82">
        <v>8810</v>
      </c>
      <c r="F5" s="82">
        <v>1550</v>
      </c>
      <c r="G5" s="82">
        <v>10360</v>
      </c>
      <c r="H5" s="284">
        <f t="shared" ref="H5:H54" si="0">F5/(E5)</f>
        <v>0.17593643586833144</v>
      </c>
      <c r="I5" s="82">
        <v>6680</v>
      </c>
      <c r="J5" s="82">
        <v>1170</v>
      </c>
      <c r="K5" s="88">
        <v>7850</v>
      </c>
      <c r="L5" s="81">
        <f t="shared" ref="L5:L54" si="1">J5/(I5)</f>
        <v>0.17514970059880239</v>
      </c>
      <c r="M5"/>
      <c r="N5"/>
      <c r="O5" s="2"/>
      <c r="P5" s="2"/>
      <c r="S5" s="2"/>
      <c r="U5" s="99"/>
    </row>
    <row r="6" spans="1:21">
      <c r="A6" s="304" t="s">
        <v>23</v>
      </c>
      <c r="B6" s="283">
        <v>73280</v>
      </c>
      <c r="C6" s="82">
        <v>19740</v>
      </c>
      <c r="D6" s="81">
        <v>0.26937772925764192</v>
      </c>
      <c r="E6" s="82">
        <v>34610</v>
      </c>
      <c r="F6" s="82">
        <v>12760</v>
      </c>
      <c r="G6" s="82">
        <v>47370</v>
      </c>
      <c r="H6" s="284">
        <f t="shared" si="0"/>
        <v>0.36867957237792548</v>
      </c>
      <c r="I6" s="82">
        <v>18950</v>
      </c>
      <c r="J6" s="82">
        <v>6990</v>
      </c>
      <c r="K6" s="88">
        <v>25940</v>
      </c>
      <c r="L6" s="81">
        <f t="shared" si="1"/>
        <v>0.36886543535620053</v>
      </c>
      <c r="M6"/>
      <c r="N6"/>
      <c r="O6" s="2"/>
      <c r="P6" s="2"/>
      <c r="S6" s="2"/>
      <c r="U6" s="99"/>
    </row>
    <row r="7" spans="1:21">
      <c r="A7" s="304" t="s">
        <v>24</v>
      </c>
      <c r="B7" s="283">
        <v>44250</v>
      </c>
      <c r="C7" s="82">
        <v>2680</v>
      </c>
      <c r="D7" s="81">
        <v>6.0564971751412428E-2</v>
      </c>
      <c r="E7" s="82">
        <v>6630</v>
      </c>
      <c r="F7" s="82">
        <v>430</v>
      </c>
      <c r="G7" s="82">
        <v>7060</v>
      </c>
      <c r="H7" s="284">
        <f t="shared" si="0"/>
        <v>6.485671191553545E-2</v>
      </c>
      <c r="I7" s="82">
        <v>34940</v>
      </c>
      <c r="J7" s="82">
        <v>2250</v>
      </c>
      <c r="K7" s="88">
        <v>37190</v>
      </c>
      <c r="L7" s="81">
        <f t="shared" si="1"/>
        <v>6.4396107613050951E-2</v>
      </c>
      <c r="M7"/>
      <c r="N7"/>
      <c r="O7" s="2"/>
      <c r="P7" s="2"/>
      <c r="S7" s="2"/>
      <c r="U7" s="99"/>
    </row>
    <row r="8" spans="1:21">
      <c r="A8" s="304" t="s">
        <v>25</v>
      </c>
      <c r="B8" s="283">
        <v>1238800</v>
      </c>
      <c r="C8" s="82">
        <v>603290</v>
      </c>
      <c r="D8" s="81">
        <v>0.48699547949628674</v>
      </c>
      <c r="E8" s="82">
        <v>453550</v>
      </c>
      <c r="F8" s="82">
        <v>430560</v>
      </c>
      <c r="G8" s="82">
        <v>884110</v>
      </c>
      <c r="H8" s="284">
        <f t="shared" si="0"/>
        <v>0.94931099107044425</v>
      </c>
      <c r="I8" s="82">
        <v>181960</v>
      </c>
      <c r="J8" s="82">
        <v>172730</v>
      </c>
      <c r="K8" s="88">
        <v>354690</v>
      </c>
      <c r="L8" s="81">
        <f t="shared" si="1"/>
        <v>0.94927456583864589</v>
      </c>
      <c r="M8"/>
      <c r="N8"/>
      <c r="O8" s="2"/>
      <c r="P8" s="2"/>
      <c r="S8" s="2"/>
      <c r="U8" s="99"/>
    </row>
    <row r="9" spans="1:21">
      <c r="A9" s="304" t="s">
        <v>26</v>
      </c>
      <c r="B9" s="283">
        <v>92930</v>
      </c>
      <c r="C9" s="82">
        <v>27180</v>
      </c>
      <c r="D9" s="81">
        <v>0.29247820940492841</v>
      </c>
      <c r="E9" s="82">
        <v>43870</v>
      </c>
      <c r="F9" s="82">
        <v>18140</v>
      </c>
      <c r="G9" s="82">
        <v>62010</v>
      </c>
      <c r="H9" s="284">
        <f t="shared" si="0"/>
        <v>0.41349441531798498</v>
      </c>
      <c r="I9" s="82">
        <v>21880</v>
      </c>
      <c r="J9" s="82">
        <v>9040</v>
      </c>
      <c r="K9" s="88">
        <v>30920</v>
      </c>
      <c r="L9" s="81">
        <f t="shared" si="1"/>
        <v>0.41316270566727603</v>
      </c>
      <c r="M9"/>
      <c r="N9"/>
      <c r="O9" s="2"/>
      <c r="P9" s="2"/>
      <c r="S9" s="2"/>
      <c r="U9" s="99"/>
    </row>
    <row r="10" spans="1:21">
      <c r="A10" s="304" t="s">
        <v>27</v>
      </c>
      <c r="B10" s="283">
        <v>72120</v>
      </c>
      <c r="C10" s="82">
        <v>52250</v>
      </c>
      <c r="D10" s="81">
        <v>0.72448696616749864</v>
      </c>
      <c r="E10" s="82">
        <v>18610</v>
      </c>
      <c r="F10" s="82">
        <v>48940</v>
      </c>
      <c r="G10" s="82">
        <v>67550</v>
      </c>
      <c r="H10" s="284">
        <f t="shared" si="0"/>
        <v>2.6297689414293393</v>
      </c>
      <c r="I10" s="82">
        <v>1260</v>
      </c>
      <c r="J10" s="82">
        <v>3310</v>
      </c>
      <c r="K10" s="88">
        <v>4570</v>
      </c>
      <c r="L10" s="81">
        <f t="shared" si="1"/>
        <v>2.626984126984127</v>
      </c>
      <c r="M10"/>
      <c r="N10"/>
      <c r="O10" s="2"/>
      <c r="P10" s="2"/>
      <c r="S10" s="2"/>
      <c r="U10" s="99"/>
    </row>
    <row r="11" spans="1:21">
      <c r="A11" s="304" t="s">
        <v>28</v>
      </c>
      <c r="B11" s="283">
        <v>14900</v>
      </c>
      <c r="C11" s="82">
        <v>6220</v>
      </c>
      <c r="D11" s="81">
        <v>0.41744966442953019</v>
      </c>
      <c r="E11" s="82">
        <v>5020</v>
      </c>
      <c r="F11" s="82">
        <v>3600</v>
      </c>
      <c r="G11" s="82">
        <v>8620</v>
      </c>
      <c r="H11" s="284">
        <f t="shared" si="0"/>
        <v>0.71713147410358569</v>
      </c>
      <c r="I11" s="82">
        <v>3660</v>
      </c>
      <c r="J11" s="82">
        <v>2620</v>
      </c>
      <c r="K11" s="88">
        <v>6280</v>
      </c>
      <c r="L11" s="81">
        <f t="shared" si="1"/>
        <v>0.71584699453551914</v>
      </c>
      <c r="M11"/>
      <c r="N11"/>
      <c r="O11" s="2"/>
      <c r="P11" s="2"/>
      <c r="S11" s="2"/>
      <c r="U11" s="99"/>
    </row>
    <row r="12" spans="1:21" ht="26.25">
      <c r="A12" s="305" t="s">
        <v>29</v>
      </c>
      <c r="B12" s="283">
        <v>42920</v>
      </c>
      <c r="C12" s="82">
        <v>2130</v>
      </c>
      <c r="D12" s="81">
        <v>4.9627213420316868E-2</v>
      </c>
      <c r="E12" s="82">
        <v>36620</v>
      </c>
      <c r="F12" s="82">
        <v>1910</v>
      </c>
      <c r="G12" s="82">
        <v>38530</v>
      </c>
      <c r="H12" s="284">
        <f t="shared" si="0"/>
        <v>5.2157291097760787E-2</v>
      </c>
      <c r="I12" s="82">
        <v>4170</v>
      </c>
      <c r="J12" s="82">
        <v>220</v>
      </c>
      <c r="K12" s="88">
        <v>4390</v>
      </c>
      <c r="L12" s="81">
        <f t="shared" si="1"/>
        <v>5.2757793764988008E-2</v>
      </c>
      <c r="M12"/>
      <c r="N12"/>
      <c r="O12" s="2"/>
      <c r="P12" s="2"/>
      <c r="S12" s="2"/>
      <c r="U12" s="99"/>
    </row>
    <row r="13" spans="1:21">
      <c r="A13" s="304" t="s">
        <v>30</v>
      </c>
      <c r="B13" s="283">
        <v>182040</v>
      </c>
      <c r="C13" s="82">
        <v>46120</v>
      </c>
      <c r="D13" s="81">
        <v>0.25335091188749725</v>
      </c>
      <c r="E13" s="82">
        <v>62600</v>
      </c>
      <c r="F13" s="82">
        <v>21240</v>
      </c>
      <c r="G13" s="82">
        <v>83840</v>
      </c>
      <c r="H13" s="284">
        <f t="shared" si="0"/>
        <v>0.33929712460063899</v>
      </c>
      <c r="I13" s="82">
        <v>73330</v>
      </c>
      <c r="J13" s="82">
        <v>24880</v>
      </c>
      <c r="K13" s="88">
        <v>98210</v>
      </c>
      <c r="L13" s="81">
        <f t="shared" si="1"/>
        <v>0.33928814946133917</v>
      </c>
      <c r="M13"/>
      <c r="N13"/>
      <c r="O13" s="2"/>
      <c r="P13" s="2"/>
      <c r="S13" s="2"/>
      <c r="U13" s="99"/>
    </row>
    <row r="14" spans="1:21">
      <c r="A14" s="304" t="s">
        <v>31</v>
      </c>
      <c r="B14" s="283">
        <v>159400</v>
      </c>
      <c r="C14" s="82">
        <v>5720</v>
      </c>
      <c r="D14" s="81">
        <v>3.588456712672522E-2</v>
      </c>
      <c r="E14" s="82">
        <v>104350</v>
      </c>
      <c r="F14" s="82">
        <v>3880</v>
      </c>
      <c r="G14" s="82">
        <v>108230</v>
      </c>
      <c r="H14" s="284">
        <f t="shared" si="0"/>
        <v>3.7182558696693818E-2</v>
      </c>
      <c r="I14" s="82">
        <v>49340</v>
      </c>
      <c r="J14" s="82">
        <v>1840</v>
      </c>
      <c r="K14" s="88">
        <v>51180</v>
      </c>
      <c r="L14" s="81">
        <f t="shared" si="1"/>
        <v>3.7292257802999593E-2</v>
      </c>
      <c r="M14"/>
      <c r="N14"/>
      <c r="O14" s="2"/>
      <c r="P14" s="2"/>
      <c r="S14" s="2"/>
      <c r="U14" s="99"/>
    </row>
    <row r="15" spans="1:21">
      <c r="A15" s="304" t="s">
        <v>32</v>
      </c>
      <c r="B15" s="283">
        <v>13780</v>
      </c>
      <c r="C15" s="82">
        <v>1860</v>
      </c>
      <c r="D15" s="81">
        <v>0.13497822931785197</v>
      </c>
      <c r="E15" s="82">
        <v>10750</v>
      </c>
      <c r="F15" s="82">
        <v>1680</v>
      </c>
      <c r="G15" s="82">
        <v>12430</v>
      </c>
      <c r="H15" s="284">
        <f t="shared" si="0"/>
        <v>0.15627906976744185</v>
      </c>
      <c r="I15" s="82">
        <v>1180</v>
      </c>
      <c r="J15" s="82">
        <v>180</v>
      </c>
      <c r="K15" s="88">
        <v>1360</v>
      </c>
      <c r="L15" s="81">
        <f t="shared" si="1"/>
        <v>0.15254237288135594</v>
      </c>
      <c r="M15"/>
      <c r="N15"/>
      <c r="O15" s="2"/>
      <c r="P15" s="2"/>
      <c r="S15" s="2"/>
      <c r="U15" s="99"/>
    </row>
    <row r="16" spans="1:21">
      <c r="A16" s="304" t="s">
        <v>33</v>
      </c>
      <c r="B16" s="283">
        <v>21790</v>
      </c>
      <c r="C16" s="82">
        <v>4010</v>
      </c>
      <c r="D16" s="81">
        <v>0.18402937127122534</v>
      </c>
      <c r="E16" s="82">
        <v>10770</v>
      </c>
      <c r="F16" s="82">
        <v>2430</v>
      </c>
      <c r="G16" s="82">
        <v>13200</v>
      </c>
      <c r="H16" s="284">
        <f t="shared" si="0"/>
        <v>0.22562674094707522</v>
      </c>
      <c r="I16" s="82">
        <v>7010</v>
      </c>
      <c r="J16" s="82">
        <v>1580</v>
      </c>
      <c r="K16" s="88">
        <v>8590</v>
      </c>
      <c r="L16" s="81">
        <f t="shared" si="1"/>
        <v>0.2253922967189729</v>
      </c>
      <c r="M16"/>
      <c r="N16"/>
      <c r="O16" s="2"/>
      <c r="P16" s="2"/>
      <c r="S16" s="2"/>
      <c r="U16" s="99"/>
    </row>
    <row r="17" spans="1:21">
      <c r="A17" s="304" t="s">
        <v>34</v>
      </c>
      <c r="B17" s="283">
        <v>146910</v>
      </c>
      <c r="C17" s="82">
        <v>29630</v>
      </c>
      <c r="D17" s="81">
        <v>0.20168810836566606</v>
      </c>
      <c r="E17" s="82">
        <v>101230</v>
      </c>
      <c r="F17" s="82">
        <v>25580</v>
      </c>
      <c r="G17" s="82">
        <v>126810</v>
      </c>
      <c r="H17" s="284">
        <f t="shared" si="0"/>
        <v>0.25269188975600121</v>
      </c>
      <c r="I17" s="82">
        <v>16050</v>
      </c>
      <c r="J17" s="82">
        <v>4050</v>
      </c>
      <c r="K17" s="88">
        <v>20100</v>
      </c>
      <c r="L17" s="81">
        <f t="shared" si="1"/>
        <v>0.25233644859813081</v>
      </c>
      <c r="M17"/>
      <c r="N17"/>
      <c r="O17" s="2"/>
      <c r="P17" s="2"/>
      <c r="S17" s="2"/>
      <c r="U17" s="99"/>
    </row>
    <row r="18" spans="1:21">
      <c r="A18" s="304" t="s">
        <v>35</v>
      </c>
      <c r="B18" s="283">
        <v>42860</v>
      </c>
      <c r="C18" s="82">
        <v>8120</v>
      </c>
      <c r="D18" s="81">
        <v>0.18945403639757349</v>
      </c>
      <c r="E18" s="82">
        <v>26420</v>
      </c>
      <c r="F18" s="82">
        <v>6180</v>
      </c>
      <c r="G18" s="82">
        <v>32600</v>
      </c>
      <c r="H18" s="284">
        <f t="shared" si="0"/>
        <v>0.23391370174110523</v>
      </c>
      <c r="I18" s="82">
        <v>8310</v>
      </c>
      <c r="J18" s="82">
        <v>1940</v>
      </c>
      <c r="K18" s="88">
        <v>10250</v>
      </c>
      <c r="L18" s="81">
        <f t="shared" si="1"/>
        <v>0.23345367027677497</v>
      </c>
      <c r="M18"/>
      <c r="N18"/>
      <c r="O18" s="2"/>
      <c r="P18" s="2"/>
      <c r="S18" s="2"/>
      <c r="U18" s="99"/>
    </row>
    <row r="19" spans="1:21">
      <c r="A19" s="304" t="s">
        <v>36</v>
      </c>
      <c r="B19" s="283">
        <v>27730</v>
      </c>
      <c r="C19" s="82">
        <v>8530</v>
      </c>
      <c r="D19" s="81">
        <v>0.30760908763072486</v>
      </c>
      <c r="E19" s="82">
        <v>13360</v>
      </c>
      <c r="F19" s="82">
        <v>5940</v>
      </c>
      <c r="G19" s="82">
        <v>19300</v>
      </c>
      <c r="H19" s="284">
        <f t="shared" si="0"/>
        <v>0.44461077844311375</v>
      </c>
      <c r="I19" s="82">
        <v>5850</v>
      </c>
      <c r="J19" s="82">
        <v>2600</v>
      </c>
      <c r="K19" s="88">
        <v>8450</v>
      </c>
      <c r="L19" s="81">
        <f t="shared" si="1"/>
        <v>0.44444444444444442</v>
      </c>
      <c r="M19"/>
      <c r="N19"/>
      <c r="O19" s="2"/>
      <c r="P19" s="2"/>
      <c r="S19" s="2"/>
      <c r="U19" s="99"/>
    </row>
    <row r="20" spans="1:21">
      <c r="A20" s="304" t="s">
        <v>37</v>
      </c>
      <c r="B20" s="283">
        <v>26660</v>
      </c>
      <c r="C20" s="82">
        <v>3000</v>
      </c>
      <c r="D20" s="81">
        <v>0.11252813203300825</v>
      </c>
      <c r="E20" s="82">
        <v>8940</v>
      </c>
      <c r="F20" s="82">
        <v>1130</v>
      </c>
      <c r="G20" s="82">
        <v>10070</v>
      </c>
      <c r="H20" s="284">
        <f t="shared" si="0"/>
        <v>0.12639821029082773</v>
      </c>
      <c r="I20" s="82">
        <v>14720</v>
      </c>
      <c r="J20" s="82">
        <v>1870</v>
      </c>
      <c r="K20" s="88">
        <v>16590</v>
      </c>
      <c r="L20" s="81">
        <f t="shared" si="1"/>
        <v>0.12703804347826086</v>
      </c>
      <c r="M20"/>
      <c r="N20"/>
      <c r="O20" s="2"/>
      <c r="P20" s="2"/>
      <c r="S20" s="2"/>
      <c r="U20" s="99"/>
    </row>
    <row r="21" spans="1:21">
      <c r="A21" s="304" t="s">
        <v>38</v>
      </c>
      <c r="B21" s="283">
        <v>45510</v>
      </c>
      <c r="C21" s="82">
        <v>1070</v>
      </c>
      <c r="D21" s="81">
        <v>2.3511316194243022E-2</v>
      </c>
      <c r="E21" s="82">
        <v>28820</v>
      </c>
      <c r="F21" s="82">
        <v>690</v>
      </c>
      <c r="G21" s="82">
        <v>29510</v>
      </c>
      <c r="H21" s="284">
        <f t="shared" si="0"/>
        <v>2.3941707147814018E-2</v>
      </c>
      <c r="I21" s="82">
        <v>15620</v>
      </c>
      <c r="J21" s="82">
        <v>380</v>
      </c>
      <c r="K21" s="88">
        <v>16000</v>
      </c>
      <c r="L21" s="81">
        <f t="shared" si="1"/>
        <v>2.4327784891165175E-2</v>
      </c>
      <c r="M21"/>
      <c r="N21"/>
      <c r="O21" s="2"/>
      <c r="P21" s="2"/>
      <c r="S21" s="2"/>
      <c r="U21" s="99"/>
    </row>
    <row r="22" spans="1:21">
      <c r="A22" s="304" t="s">
        <v>39</v>
      </c>
      <c r="B22" s="283">
        <v>55520</v>
      </c>
      <c r="C22" s="82">
        <v>7950</v>
      </c>
      <c r="D22" s="81">
        <v>0.14319164265129683</v>
      </c>
      <c r="E22" s="82">
        <v>26440</v>
      </c>
      <c r="F22" s="82">
        <v>4420</v>
      </c>
      <c r="G22" s="82">
        <v>30860</v>
      </c>
      <c r="H22" s="284">
        <f t="shared" si="0"/>
        <v>0.16717095310136157</v>
      </c>
      <c r="I22" s="82">
        <v>21130</v>
      </c>
      <c r="J22" s="82">
        <v>3530</v>
      </c>
      <c r="K22" s="88">
        <v>24660</v>
      </c>
      <c r="L22" s="81">
        <f t="shared" si="1"/>
        <v>0.16706105063890203</v>
      </c>
      <c r="M22"/>
      <c r="N22"/>
      <c r="O22" s="2"/>
      <c r="P22" s="2"/>
      <c r="S22" s="2"/>
      <c r="U22" s="99"/>
    </row>
    <row r="23" spans="1:21">
      <c r="A23" s="304" t="s">
        <v>40</v>
      </c>
      <c r="B23" s="283">
        <v>24730</v>
      </c>
      <c r="C23" s="82">
        <v>6330</v>
      </c>
      <c r="D23" s="81">
        <v>0.255964415689446</v>
      </c>
      <c r="E23" s="82">
        <v>11410</v>
      </c>
      <c r="F23" s="82">
        <v>3930</v>
      </c>
      <c r="G23" s="82">
        <v>15340</v>
      </c>
      <c r="H23" s="284">
        <f t="shared" si="0"/>
        <v>0.34443470639789658</v>
      </c>
      <c r="I23" s="82">
        <v>6980</v>
      </c>
      <c r="J23" s="82">
        <v>2400</v>
      </c>
      <c r="K23" s="88">
        <v>9380</v>
      </c>
      <c r="L23" s="81">
        <f t="shared" si="1"/>
        <v>0.34383954154727792</v>
      </c>
      <c r="M23"/>
      <c r="N23"/>
      <c r="O23" s="2"/>
      <c r="P23" s="2"/>
      <c r="S23" s="2"/>
      <c r="U23" s="99"/>
    </row>
    <row r="24" spans="1:21">
      <c r="A24" s="304" t="s">
        <v>41</v>
      </c>
      <c r="B24" s="283">
        <v>69930</v>
      </c>
      <c r="C24" s="82">
        <v>32860</v>
      </c>
      <c r="D24" s="81">
        <v>0.46989846989846989</v>
      </c>
      <c r="E24" s="82">
        <v>23200</v>
      </c>
      <c r="F24" s="82">
        <v>20570</v>
      </c>
      <c r="G24" s="82">
        <v>43770</v>
      </c>
      <c r="H24" s="284">
        <f t="shared" si="0"/>
        <v>0.88663793103448274</v>
      </c>
      <c r="I24" s="82">
        <v>13880</v>
      </c>
      <c r="J24" s="82">
        <v>12300</v>
      </c>
      <c r="K24" s="88">
        <v>26180</v>
      </c>
      <c r="L24" s="81">
        <f t="shared" si="1"/>
        <v>0.8861671469740634</v>
      </c>
      <c r="M24"/>
      <c r="N24"/>
      <c r="O24" s="2"/>
      <c r="P24" s="2"/>
      <c r="S24" s="2"/>
      <c r="U24" s="99"/>
    </row>
    <row r="25" spans="1:21">
      <c r="A25" s="304" t="s">
        <v>42</v>
      </c>
      <c r="B25" s="283">
        <v>86830</v>
      </c>
      <c r="C25" s="82">
        <v>12040</v>
      </c>
      <c r="D25" s="81">
        <v>0.13866175285039734</v>
      </c>
      <c r="E25" s="82">
        <v>45960</v>
      </c>
      <c r="F25" s="82">
        <v>7400</v>
      </c>
      <c r="G25" s="82">
        <v>53360</v>
      </c>
      <c r="H25" s="284">
        <f t="shared" si="0"/>
        <v>0.16100957354221063</v>
      </c>
      <c r="I25" s="82">
        <v>28830</v>
      </c>
      <c r="J25" s="82">
        <v>4640</v>
      </c>
      <c r="K25" s="88">
        <v>33470</v>
      </c>
      <c r="L25" s="81">
        <f t="shared" si="1"/>
        <v>0.16094346167186957</v>
      </c>
      <c r="M25"/>
      <c r="N25"/>
      <c r="O25" s="2"/>
      <c r="P25" s="2"/>
      <c r="S25" s="2"/>
      <c r="U25" s="99"/>
    </row>
    <row r="26" spans="1:21">
      <c r="A26" s="304" t="s">
        <v>43</v>
      </c>
      <c r="B26" s="283">
        <v>72250</v>
      </c>
      <c r="C26" s="82">
        <v>29460</v>
      </c>
      <c r="D26" s="81">
        <v>0.40775086505190311</v>
      </c>
      <c r="E26" s="82">
        <v>25450</v>
      </c>
      <c r="F26" s="82">
        <v>17520</v>
      </c>
      <c r="G26" s="82">
        <v>42970</v>
      </c>
      <c r="H26" s="284">
        <f t="shared" si="0"/>
        <v>0.68840864440078586</v>
      </c>
      <c r="I26" s="82">
        <v>17350</v>
      </c>
      <c r="J26" s="82">
        <v>11950</v>
      </c>
      <c r="K26" s="88">
        <v>29300</v>
      </c>
      <c r="L26" s="81">
        <f t="shared" si="1"/>
        <v>0.68876080691642649</v>
      </c>
      <c r="M26"/>
      <c r="N26"/>
      <c r="O26" s="2"/>
      <c r="P26" s="2"/>
      <c r="S26" s="2"/>
      <c r="U26" s="99"/>
    </row>
    <row r="27" spans="1:21">
      <c r="A27" s="304" t="s">
        <v>44</v>
      </c>
      <c r="B27" s="283">
        <v>47620</v>
      </c>
      <c r="C27" s="82">
        <v>31330</v>
      </c>
      <c r="D27" s="81">
        <v>0.65791684166316677</v>
      </c>
      <c r="E27" s="82">
        <v>7110</v>
      </c>
      <c r="F27" s="82">
        <v>13670</v>
      </c>
      <c r="G27" s="82">
        <v>20780</v>
      </c>
      <c r="H27" s="284">
        <f t="shared" si="0"/>
        <v>1.9226441631504922</v>
      </c>
      <c r="I27" s="82">
        <v>9180</v>
      </c>
      <c r="J27" s="82">
        <v>17660</v>
      </c>
      <c r="K27" s="88">
        <v>26840</v>
      </c>
      <c r="L27" s="81">
        <f t="shared" si="1"/>
        <v>1.9237472766884531</v>
      </c>
      <c r="M27"/>
      <c r="N27"/>
      <c r="O27" s="2"/>
      <c r="P27" s="2"/>
      <c r="S27" s="2"/>
      <c r="U27" s="99"/>
    </row>
    <row r="28" spans="1:21">
      <c r="A28" s="304" t="s">
        <v>45</v>
      </c>
      <c r="B28" s="283">
        <v>40250</v>
      </c>
      <c r="C28" s="82">
        <v>750</v>
      </c>
      <c r="D28" s="81">
        <v>1.8633540372670808E-2</v>
      </c>
      <c r="E28" s="82">
        <v>11440</v>
      </c>
      <c r="F28" s="82">
        <v>220</v>
      </c>
      <c r="G28" s="82">
        <v>11660</v>
      </c>
      <c r="H28" s="284">
        <f t="shared" si="0"/>
        <v>1.9230769230769232E-2</v>
      </c>
      <c r="I28" s="82">
        <v>28060</v>
      </c>
      <c r="J28" s="82">
        <v>530</v>
      </c>
      <c r="K28" s="88">
        <v>28590</v>
      </c>
      <c r="L28" s="81">
        <f t="shared" si="1"/>
        <v>1.8888096935138987E-2</v>
      </c>
      <c r="M28"/>
      <c r="N28"/>
      <c r="O28" s="2"/>
      <c r="P28" s="2"/>
      <c r="S28" s="2"/>
      <c r="U28" s="99"/>
    </row>
    <row r="29" spans="1:21">
      <c r="A29" s="304" t="s">
        <v>46</v>
      </c>
      <c r="B29" s="283">
        <v>63620</v>
      </c>
      <c r="C29" s="82">
        <v>23200</v>
      </c>
      <c r="D29" s="81">
        <v>0.36466519962276012</v>
      </c>
      <c r="E29" s="82">
        <v>21340</v>
      </c>
      <c r="F29" s="82">
        <v>12250</v>
      </c>
      <c r="G29" s="82">
        <v>33590</v>
      </c>
      <c r="H29" s="284">
        <f t="shared" si="0"/>
        <v>0.57403936269915656</v>
      </c>
      <c r="I29" s="82">
        <v>19080</v>
      </c>
      <c r="J29" s="82">
        <v>10950</v>
      </c>
      <c r="K29" s="88">
        <v>30030</v>
      </c>
      <c r="L29" s="81">
        <f t="shared" si="1"/>
        <v>0.57389937106918243</v>
      </c>
      <c r="M29"/>
      <c r="N29"/>
      <c r="O29" s="2"/>
      <c r="P29" s="2"/>
      <c r="S29" s="2"/>
      <c r="U29" s="99"/>
    </row>
    <row r="30" spans="1:21">
      <c r="A30" s="304" t="s">
        <v>47</v>
      </c>
      <c r="B30" s="283">
        <v>18890</v>
      </c>
      <c r="C30" s="82">
        <v>6680</v>
      </c>
      <c r="D30" s="81">
        <v>0.35362625727898361</v>
      </c>
      <c r="E30" s="82">
        <v>4120</v>
      </c>
      <c r="F30" s="82">
        <v>2250</v>
      </c>
      <c r="G30" s="82">
        <v>6370</v>
      </c>
      <c r="H30" s="284">
        <f t="shared" si="0"/>
        <v>0.54611650485436891</v>
      </c>
      <c r="I30" s="82">
        <v>8090</v>
      </c>
      <c r="J30" s="82">
        <v>4430</v>
      </c>
      <c r="K30" s="88">
        <v>12520</v>
      </c>
      <c r="L30" s="81">
        <f t="shared" si="1"/>
        <v>0.54758961681087759</v>
      </c>
      <c r="M30"/>
      <c r="N30"/>
      <c r="O30" s="2"/>
      <c r="P30" s="2"/>
      <c r="S30" s="2"/>
      <c r="U30" s="99"/>
    </row>
    <row r="31" spans="1:21">
      <c r="A31" s="304" t="s">
        <v>48</v>
      </c>
      <c r="B31" s="283">
        <v>25100</v>
      </c>
      <c r="C31" s="82">
        <v>5900</v>
      </c>
      <c r="D31" s="81">
        <v>0.23505976095617531</v>
      </c>
      <c r="E31" s="82">
        <v>12930</v>
      </c>
      <c r="F31" s="82">
        <v>3970</v>
      </c>
      <c r="G31" s="82">
        <v>16900</v>
      </c>
      <c r="H31" s="284">
        <f t="shared" si="0"/>
        <v>0.30703789636504253</v>
      </c>
      <c r="I31" s="82">
        <v>6270</v>
      </c>
      <c r="J31" s="82">
        <v>1930</v>
      </c>
      <c r="K31" s="88">
        <v>8200</v>
      </c>
      <c r="L31" s="81">
        <f t="shared" si="1"/>
        <v>0.30781499202551832</v>
      </c>
      <c r="M31"/>
      <c r="N31"/>
      <c r="O31" s="2"/>
      <c r="P31" s="2"/>
      <c r="S31" s="2"/>
      <c r="U31" s="99"/>
    </row>
    <row r="32" spans="1:21">
      <c r="A32" s="304" t="s">
        <v>49</v>
      </c>
      <c r="B32" s="283">
        <v>19360</v>
      </c>
      <c r="C32" s="82">
        <v>6460</v>
      </c>
      <c r="D32" s="81">
        <v>0.33367768595041325</v>
      </c>
      <c r="E32" s="82">
        <v>8540</v>
      </c>
      <c r="F32" s="82">
        <v>4280</v>
      </c>
      <c r="G32" s="82">
        <v>12820</v>
      </c>
      <c r="H32" s="284">
        <f t="shared" si="0"/>
        <v>0.50117096018735363</v>
      </c>
      <c r="I32" s="82">
        <v>4360</v>
      </c>
      <c r="J32" s="82">
        <v>2180</v>
      </c>
      <c r="K32" s="88">
        <v>6540</v>
      </c>
      <c r="L32" s="81">
        <f t="shared" si="1"/>
        <v>0.5</v>
      </c>
      <c r="M32"/>
      <c r="N32"/>
      <c r="O32" s="2"/>
      <c r="P32" s="2"/>
      <c r="S32" s="2"/>
      <c r="U32" s="99"/>
    </row>
    <row r="33" spans="1:21" ht="26.25">
      <c r="A33" s="305" t="s">
        <v>50</v>
      </c>
      <c r="B33" s="283">
        <v>14240</v>
      </c>
      <c r="C33" s="82">
        <v>7370</v>
      </c>
      <c r="D33" s="81">
        <v>0.5175561797752809</v>
      </c>
      <c r="E33" s="82">
        <v>3300</v>
      </c>
      <c r="F33" s="82">
        <v>3540</v>
      </c>
      <c r="G33" s="82">
        <v>6840</v>
      </c>
      <c r="H33" s="284">
        <f t="shared" si="0"/>
        <v>1.0727272727272728</v>
      </c>
      <c r="I33" s="82">
        <v>3580</v>
      </c>
      <c r="J33" s="82">
        <v>3840</v>
      </c>
      <c r="K33" s="88">
        <v>7420</v>
      </c>
      <c r="L33" s="81">
        <f t="shared" si="1"/>
        <v>1.0726256983240223</v>
      </c>
      <c r="M33"/>
      <c r="N33"/>
      <c r="O33" s="2"/>
      <c r="P33" s="2"/>
      <c r="S33" s="2"/>
      <c r="U33" s="99"/>
    </row>
    <row r="34" spans="1:21">
      <c r="A34" s="304" t="s">
        <v>51</v>
      </c>
      <c r="B34" s="283">
        <v>105640</v>
      </c>
      <c r="C34" s="82">
        <v>61020</v>
      </c>
      <c r="D34" s="81">
        <v>0.57762211283604692</v>
      </c>
      <c r="E34" s="82">
        <v>32260</v>
      </c>
      <c r="F34" s="82">
        <v>44120</v>
      </c>
      <c r="G34" s="82">
        <v>76380</v>
      </c>
      <c r="H34" s="284">
        <f t="shared" si="0"/>
        <v>1.3676379417234965</v>
      </c>
      <c r="I34" s="82">
        <v>12360</v>
      </c>
      <c r="J34" s="82">
        <v>16900</v>
      </c>
      <c r="K34" s="88">
        <v>29260</v>
      </c>
      <c r="L34" s="81">
        <f t="shared" si="1"/>
        <v>1.3673139158576051</v>
      </c>
      <c r="M34"/>
      <c r="N34"/>
      <c r="O34" s="2"/>
      <c r="P34" s="2"/>
      <c r="S34" s="2"/>
      <c r="U34" s="99"/>
    </row>
    <row r="35" spans="1:21">
      <c r="A35" s="304" t="s">
        <v>52</v>
      </c>
      <c r="B35" s="283">
        <v>32610</v>
      </c>
      <c r="C35" s="82">
        <v>4560</v>
      </c>
      <c r="D35" s="81">
        <v>0.13983440662373506</v>
      </c>
      <c r="E35" s="82">
        <v>11080</v>
      </c>
      <c r="F35" s="82">
        <v>1800</v>
      </c>
      <c r="G35" s="82">
        <v>12880</v>
      </c>
      <c r="H35" s="284">
        <f t="shared" si="0"/>
        <v>0.16245487364620939</v>
      </c>
      <c r="I35" s="82">
        <v>16970</v>
      </c>
      <c r="J35" s="82">
        <v>2760</v>
      </c>
      <c r="K35" s="88">
        <v>19730</v>
      </c>
      <c r="L35" s="81">
        <f t="shared" si="1"/>
        <v>0.16263995285798469</v>
      </c>
      <c r="M35"/>
      <c r="N35"/>
      <c r="O35" s="2"/>
      <c r="P35" s="2"/>
      <c r="S35" s="2"/>
      <c r="U35" s="99"/>
    </row>
    <row r="36" spans="1:21">
      <c r="A36" s="304" t="s">
        <v>53</v>
      </c>
      <c r="B36" s="283">
        <v>426210</v>
      </c>
      <c r="C36" s="82">
        <v>109060</v>
      </c>
      <c r="D36" s="81">
        <v>0.25588325004105955</v>
      </c>
      <c r="E36" s="82">
        <v>179320</v>
      </c>
      <c r="F36" s="82">
        <v>61660</v>
      </c>
      <c r="G36" s="82">
        <v>240980</v>
      </c>
      <c r="H36" s="284">
        <f t="shared" si="0"/>
        <v>0.34385456167744816</v>
      </c>
      <c r="I36" s="82">
        <v>137840</v>
      </c>
      <c r="J36" s="82">
        <v>47400</v>
      </c>
      <c r="K36" s="88">
        <v>185240</v>
      </c>
      <c r="L36" s="81">
        <f t="shared" si="1"/>
        <v>0.34387695879280328</v>
      </c>
      <c r="M36"/>
      <c r="N36"/>
      <c r="O36" s="2"/>
      <c r="P36" s="2"/>
      <c r="S36" s="2"/>
      <c r="U36" s="99"/>
    </row>
    <row r="37" spans="1:21">
      <c r="A37" s="304" t="s">
        <v>54</v>
      </c>
      <c r="B37" s="283">
        <v>102470</v>
      </c>
      <c r="C37" s="82">
        <v>23240</v>
      </c>
      <c r="D37" s="81">
        <v>0.22679808724504733</v>
      </c>
      <c r="E37" s="82">
        <v>20480</v>
      </c>
      <c r="F37" s="82">
        <v>6010</v>
      </c>
      <c r="G37" s="82">
        <v>26490</v>
      </c>
      <c r="H37" s="284">
        <f t="shared" si="0"/>
        <v>0.29345703125</v>
      </c>
      <c r="I37" s="82">
        <v>58750</v>
      </c>
      <c r="J37" s="82">
        <v>17230</v>
      </c>
      <c r="K37" s="88">
        <v>75980</v>
      </c>
      <c r="L37" s="81">
        <f t="shared" si="1"/>
        <v>0.29327659574468085</v>
      </c>
      <c r="M37"/>
      <c r="N37"/>
      <c r="O37" s="2"/>
      <c r="P37" s="2"/>
      <c r="S37" s="2"/>
      <c r="U37" s="99"/>
    </row>
    <row r="38" spans="1:21">
      <c r="A38" s="304" t="s">
        <v>55</v>
      </c>
      <c r="B38" s="283">
        <v>6060</v>
      </c>
      <c r="C38" s="82">
        <v>0</v>
      </c>
      <c r="D38" s="81">
        <v>0</v>
      </c>
      <c r="E38" s="82">
        <v>970</v>
      </c>
      <c r="F38" s="82">
        <v>0</v>
      </c>
      <c r="G38" s="82">
        <v>970</v>
      </c>
      <c r="H38" s="284">
        <f t="shared" si="0"/>
        <v>0</v>
      </c>
      <c r="I38" s="82">
        <v>5090</v>
      </c>
      <c r="J38" s="82">
        <v>0</v>
      </c>
      <c r="K38" s="88">
        <v>5090</v>
      </c>
      <c r="L38" s="81">
        <f t="shared" si="1"/>
        <v>0</v>
      </c>
      <c r="M38"/>
      <c r="N38"/>
      <c r="O38" s="2"/>
      <c r="P38" s="2"/>
      <c r="S38" s="2"/>
      <c r="U38" s="99"/>
    </row>
    <row r="39" spans="1:21">
      <c r="A39" s="304" t="s">
        <v>56</v>
      </c>
      <c r="B39" s="283">
        <v>114280</v>
      </c>
      <c r="C39" s="82">
        <v>50710</v>
      </c>
      <c r="D39" s="81">
        <v>0.44373468673433669</v>
      </c>
      <c r="E39" s="82">
        <v>43770</v>
      </c>
      <c r="F39" s="82">
        <v>34920</v>
      </c>
      <c r="G39" s="82">
        <v>78690</v>
      </c>
      <c r="H39" s="284">
        <f t="shared" si="0"/>
        <v>0.79780671692940375</v>
      </c>
      <c r="I39" s="82">
        <v>19810</v>
      </c>
      <c r="J39" s="82">
        <v>15800</v>
      </c>
      <c r="K39" s="88">
        <v>35610</v>
      </c>
      <c r="L39" s="81">
        <f t="shared" si="1"/>
        <v>0.79757698132256438</v>
      </c>
      <c r="M39"/>
      <c r="N39"/>
      <c r="O39" s="2"/>
      <c r="P39" s="2"/>
      <c r="S39" s="2"/>
      <c r="U39" s="99"/>
    </row>
    <row r="40" spans="1:21">
      <c r="A40" s="304" t="s">
        <v>57</v>
      </c>
      <c r="B40" s="283">
        <v>67840</v>
      </c>
      <c r="C40" s="82">
        <v>10210</v>
      </c>
      <c r="D40" s="81">
        <v>0.15050117924528303</v>
      </c>
      <c r="E40" s="82">
        <v>15350</v>
      </c>
      <c r="F40" s="82">
        <v>2720</v>
      </c>
      <c r="G40" s="82">
        <v>18070</v>
      </c>
      <c r="H40" s="284">
        <f t="shared" si="0"/>
        <v>0.17719869706840391</v>
      </c>
      <c r="I40" s="82">
        <v>42290</v>
      </c>
      <c r="J40" s="82">
        <v>7490</v>
      </c>
      <c r="K40" s="88">
        <v>49780</v>
      </c>
      <c r="L40" s="81">
        <f t="shared" si="1"/>
        <v>0.17711042799716245</v>
      </c>
      <c r="M40"/>
      <c r="N40"/>
      <c r="O40" s="2"/>
      <c r="P40" s="2"/>
      <c r="S40" s="2"/>
      <c r="U40" s="99"/>
    </row>
    <row r="41" spans="1:21">
      <c r="A41" s="304" t="s">
        <v>58</v>
      </c>
      <c r="B41" s="283">
        <v>66550</v>
      </c>
      <c r="C41" s="82">
        <v>37800</v>
      </c>
      <c r="D41" s="81">
        <v>0.56799398948159274</v>
      </c>
      <c r="E41" s="82">
        <v>20040</v>
      </c>
      <c r="F41" s="82">
        <v>26350</v>
      </c>
      <c r="G41" s="82">
        <v>46390</v>
      </c>
      <c r="H41" s="284">
        <f t="shared" si="0"/>
        <v>1.314870259481038</v>
      </c>
      <c r="I41" s="82">
        <v>8710</v>
      </c>
      <c r="J41" s="82">
        <v>11450</v>
      </c>
      <c r="K41" s="88">
        <v>20160</v>
      </c>
      <c r="L41" s="81">
        <f t="shared" si="1"/>
        <v>1.3145809414466132</v>
      </c>
      <c r="M41"/>
      <c r="N41"/>
      <c r="O41" s="2"/>
      <c r="P41" s="2"/>
      <c r="S41" s="2"/>
      <c r="U41" s="99"/>
    </row>
    <row r="42" spans="1:21">
      <c r="A42" s="304" t="s">
        <v>59</v>
      </c>
      <c r="B42" s="283">
        <v>152570</v>
      </c>
      <c r="C42" s="82">
        <v>36840</v>
      </c>
      <c r="D42" s="81">
        <v>0.2414629350462083</v>
      </c>
      <c r="E42" s="82">
        <v>36010</v>
      </c>
      <c r="F42" s="82">
        <v>11460</v>
      </c>
      <c r="G42" s="82">
        <v>47470</v>
      </c>
      <c r="H42" s="284">
        <f t="shared" si="0"/>
        <v>0.31824493196334352</v>
      </c>
      <c r="I42" s="82">
        <v>79730</v>
      </c>
      <c r="J42" s="82">
        <v>25380</v>
      </c>
      <c r="K42" s="88">
        <v>105110</v>
      </c>
      <c r="L42" s="81">
        <f t="shared" si="1"/>
        <v>0.31832434466323845</v>
      </c>
      <c r="M42"/>
      <c r="N42"/>
      <c r="O42" s="2"/>
      <c r="P42" s="2"/>
      <c r="S42" s="2"/>
      <c r="U42" s="99"/>
    </row>
    <row r="43" spans="1:21">
      <c r="A43" s="304" t="s">
        <v>60</v>
      </c>
      <c r="B43" s="283">
        <v>26360</v>
      </c>
      <c r="C43" s="82">
        <v>6860</v>
      </c>
      <c r="D43" s="81">
        <v>0.26024279210925644</v>
      </c>
      <c r="E43" s="82">
        <v>17170</v>
      </c>
      <c r="F43" s="82">
        <v>6040</v>
      </c>
      <c r="G43" s="82">
        <v>23210</v>
      </c>
      <c r="H43" s="284">
        <f t="shared" si="0"/>
        <v>0.35177635410599883</v>
      </c>
      <c r="I43" s="82">
        <v>2330</v>
      </c>
      <c r="J43" s="82">
        <v>820</v>
      </c>
      <c r="K43" s="88">
        <v>3150</v>
      </c>
      <c r="L43" s="81">
        <f t="shared" si="1"/>
        <v>0.35193133047210301</v>
      </c>
      <c r="M43"/>
      <c r="N43"/>
      <c r="O43" s="2"/>
      <c r="P43" s="2"/>
      <c r="S43" s="2"/>
      <c r="U43" s="99"/>
    </row>
    <row r="44" spans="1:21">
      <c r="A44" s="304" t="s">
        <v>62</v>
      </c>
      <c r="B44" s="283">
        <v>57380</v>
      </c>
      <c r="C44" s="82">
        <v>3650</v>
      </c>
      <c r="D44" s="81">
        <v>6.3611014290693615E-2</v>
      </c>
      <c r="E44" s="82">
        <v>18640</v>
      </c>
      <c r="F44" s="82">
        <v>1270</v>
      </c>
      <c r="G44" s="82">
        <v>19910</v>
      </c>
      <c r="H44" s="284">
        <f t="shared" si="0"/>
        <v>6.8133047210300432E-2</v>
      </c>
      <c r="I44" s="82">
        <v>35090</v>
      </c>
      <c r="J44" s="82">
        <v>2380</v>
      </c>
      <c r="K44" s="88">
        <v>37470</v>
      </c>
      <c r="L44" s="81">
        <f t="shared" si="1"/>
        <v>6.7825591336563129E-2</v>
      </c>
      <c r="M44"/>
      <c r="N44"/>
      <c r="O44" s="2"/>
      <c r="P44" s="2"/>
      <c r="S44" s="2"/>
      <c r="U44" s="99"/>
    </row>
    <row r="45" spans="1:21">
      <c r="A45" s="304" t="s">
        <v>63</v>
      </c>
      <c r="B45" s="283">
        <v>8000</v>
      </c>
      <c r="C45" s="82">
        <v>510</v>
      </c>
      <c r="D45" s="81">
        <v>6.3750000000000001E-2</v>
      </c>
      <c r="E45" s="82">
        <v>2470</v>
      </c>
      <c r="F45" s="82">
        <v>170</v>
      </c>
      <c r="G45" s="82">
        <v>2640</v>
      </c>
      <c r="H45" s="284">
        <f t="shared" si="0"/>
        <v>6.8825910931174086E-2</v>
      </c>
      <c r="I45" s="82">
        <v>5010</v>
      </c>
      <c r="J45" s="82">
        <v>340</v>
      </c>
      <c r="K45" s="88">
        <v>5350</v>
      </c>
      <c r="L45" s="81">
        <f t="shared" si="1"/>
        <v>6.7864271457085831E-2</v>
      </c>
      <c r="M45"/>
      <c r="N45"/>
      <c r="O45" s="2"/>
      <c r="P45" s="2"/>
      <c r="S45" s="2"/>
      <c r="U45" s="99"/>
    </row>
    <row r="46" spans="1:21">
      <c r="A46" s="304" t="s">
        <v>64</v>
      </c>
      <c r="B46" s="283">
        <v>67380</v>
      </c>
      <c r="C46" s="82">
        <v>5460</v>
      </c>
      <c r="D46" s="81">
        <v>8.1032947462154947E-2</v>
      </c>
      <c r="E46" s="82">
        <v>19160</v>
      </c>
      <c r="F46" s="82">
        <v>1690</v>
      </c>
      <c r="G46" s="82">
        <v>20850</v>
      </c>
      <c r="H46" s="284">
        <f t="shared" si="0"/>
        <v>8.8204592901878917E-2</v>
      </c>
      <c r="I46" s="82">
        <v>42750</v>
      </c>
      <c r="J46" s="82">
        <v>3770</v>
      </c>
      <c r="K46" s="88">
        <v>46520</v>
      </c>
      <c r="L46" s="81">
        <f t="shared" si="1"/>
        <v>8.8187134502923981E-2</v>
      </c>
      <c r="M46"/>
      <c r="N46"/>
      <c r="O46" s="2"/>
      <c r="P46" s="2"/>
      <c r="S46" s="2"/>
      <c r="U46" s="99"/>
    </row>
    <row r="47" spans="1:21">
      <c r="A47" s="304" t="s">
        <v>65</v>
      </c>
      <c r="B47" s="283">
        <v>290690</v>
      </c>
      <c r="C47" s="82">
        <v>76470</v>
      </c>
      <c r="D47" s="81">
        <v>0.26306374488286488</v>
      </c>
      <c r="E47" s="82">
        <v>65770</v>
      </c>
      <c r="F47" s="82">
        <v>23480</v>
      </c>
      <c r="G47" s="82">
        <v>89250</v>
      </c>
      <c r="H47" s="284">
        <f t="shared" si="0"/>
        <v>0.35700167249505854</v>
      </c>
      <c r="I47" s="82">
        <v>148450</v>
      </c>
      <c r="J47" s="82">
        <v>52990</v>
      </c>
      <c r="K47" s="88">
        <v>201440</v>
      </c>
      <c r="L47" s="81">
        <f t="shared" si="1"/>
        <v>0.35695520377231393</v>
      </c>
      <c r="M47"/>
      <c r="N47"/>
      <c r="O47" s="2"/>
      <c r="P47" s="2"/>
      <c r="S47" s="2"/>
      <c r="U47" s="99"/>
    </row>
    <row r="48" spans="1:21">
      <c r="A48" s="304" t="s">
        <v>66</v>
      </c>
      <c r="B48" s="283">
        <v>40500</v>
      </c>
      <c r="C48" s="82">
        <v>30430</v>
      </c>
      <c r="D48" s="81">
        <v>0.75135802469135804</v>
      </c>
      <c r="E48" s="82">
        <v>7120</v>
      </c>
      <c r="F48" s="82">
        <v>21520</v>
      </c>
      <c r="G48" s="82">
        <v>28640</v>
      </c>
      <c r="H48" s="284">
        <f t="shared" si="0"/>
        <v>3.0224719101123596</v>
      </c>
      <c r="I48" s="82">
        <v>2960</v>
      </c>
      <c r="J48" s="82">
        <v>8940</v>
      </c>
      <c r="K48" s="88">
        <v>11900</v>
      </c>
      <c r="L48" s="81">
        <f t="shared" si="1"/>
        <v>3.0202702702702702</v>
      </c>
      <c r="M48"/>
      <c r="N48"/>
      <c r="O48" s="2"/>
      <c r="P48" s="2"/>
      <c r="S48" s="2"/>
      <c r="U48" s="99"/>
    </row>
    <row r="49" spans="1:21">
      <c r="A49" s="304" t="s">
        <v>67</v>
      </c>
      <c r="B49" s="283">
        <v>17170</v>
      </c>
      <c r="C49" s="82">
        <v>11620</v>
      </c>
      <c r="D49" s="81">
        <v>0.67676179382644142</v>
      </c>
      <c r="E49" s="82">
        <v>3190</v>
      </c>
      <c r="F49" s="82">
        <v>6680</v>
      </c>
      <c r="G49" s="82">
        <v>9870</v>
      </c>
      <c r="H49" s="284">
        <f t="shared" si="0"/>
        <v>2.0940438871473352</v>
      </c>
      <c r="I49" s="82">
        <v>2360</v>
      </c>
      <c r="J49" s="82">
        <v>4940</v>
      </c>
      <c r="K49" s="88">
        <v>7300</v>
      </c>
      <c r="L49" s="81">
        <f t="shared" si="1"/>
        <v>2.093220338983051</v>
      </c>
      <c r="M49"/>
      <c r="N49"/>
      <c r="O49" s="2"/>
      <c r="P49" s="2"/>
      <c r="S49" s="2"/>
      <c r="U49" s="99"/>
    </row>
    <row r="50" spans="1:21">
      <c r="A50" s="304" t="s">
        <v>68</v>
      </c>
      <c r="B50" s="283">
        <v>51660</v>
      </c>
      <c r="C50" s="82">
        <v>11820</v>
      </c>
      <c r="D50" s="81">
        <v>0.22880371660859466</v>
      </c>
      <c r="E50" s="82">
        <v>17810</v>
      </c>
      <c r="F50" s="82">
        <v>5280</v>
      </c>
      <c r="G50" s="82">
        <v>23090</v>
      </c>
      <c r="H50" s="284">
        <f t="shared" si="0"/>
        <v>0.29646266142616506</v>
      </c>
      <c r="I50" s="82">
        <v>22030</v>
      </c>
      <c r="J50" s="82">
        <v>6540</v>
      </c>
      <c r="K50" s="88">
        <v>28570</v>
      </c>
      <c r="L50" s="81">
        <f t="shared" si="1"/>
        <v>0.29686790739900137</v>
      </c>
      <c r="M50"/>
      <c r="N50"/>
      <c r="O50" s="2"/>
      <c r="P50" s="2"/>
      <c r="S50" s="2"/>
      <c r="U50" s="99"/>
    </row>
    <row r="51" spans="1:21">
      <c r="A51" s="304" t="s">
        <v>69</v>
      </c>
      <c r="B51" s="283">
        <v>134070</v>
      </c>
      <c r="C51" s="82">
        <v>78860</v>
      </c>
      <c r="D51" s="81">
        <v>0.58820019392854483</v>
      </c>
      <c r="E51" s="82">
        <v>44710</v>
      </c>
      <c r="F51" s="82">
        <v>63860</v>
      </c>
      <c r="G51" s="82">
        <v>108570</v>
      </c>
      <c r="H51" s="284">
        <f t="shared" si="0"/>
        <v>1.428315813017222</v>
      </c>
      <c r="I51" s="82">
        <v>10510</v>
      </c>
      <c r="J51" s="82">
        <v>15010</v>
      </c>
      <c r="K51" s="88">
        <v>25520</v>
      </c>
      <c r="L51" s="81">
        <f t="shared" si="1"/>
        <v>1.4281636536631779</v>
      </c>
      <c r="M51"/>
      <c r="N51"/>
      <c r="O51" s="2"/>
      <c r="P51" s="2"/>
      <c r="S51" s="2"/>
      <c r="U51" s="99"/>
    </row>
    <row r="52" spans="1:21">
      <c r="A52" s="304" t="s">
        <v>70</v>
      </c>
      <c r="B52" s="283">
        <v>42460</v>
      </c>
      <c r="C52" s="82">
        <v>520</v>
      </c>
      <c r="D52" s="81">
        <v>1.2246820536975978E-2</v>
      </c>
      <c r="E52" s="82">
        <v>33350</v>
      </c>
      <c r="F52" s="82">
        <v>410</v>
      </c>
      <c r="G52" s="82">
        <v>33760</v>
      </c>
      <c r="H52" s="284">
        <f t="shared" si="0"/>
        <v>1.2293853073463269E-2</v>
      </c>
      <c r="I52" s="82">
        <v>8590</v>
      </c>
      <c r="J52" s="82">
        <v>110</v>
      </c>
      <c r="K52" s="88">
        <v>8700</v>
      </c>
      <c r="L52" s="81">
        <f t="shared" si="1"/>
        <v>1.2805587892898719E-2</v>
      </c>
      <c r="M52"/>
      <c r="N52"/>
      <c r="O52" s="2"/>
      <c r="P52" s="2"/>
      <c r="S52" s="2"/>
      <c r="U52" s="99"/>
    </row>
    <row r="53" spans="1:21">
      <c r="A53" s="304" t="s">
        <v>71</v>
      </c>
      <c r="B53" s="283">
        <v>51100</v>
      </c>
      <c r="C53" s="82">
        <v>30170</v>
      </c>
      <c r="D53" s="81">
        <v>0.59041095890410955</v>
      </c>
      <c r="E53" s="82">
        <v>6760</v>
      </c>
      <c r="F53" s="82">
        <v>9740</v>
      </c>
      <c r="G53" s="82">
        <v>16500</v>
      </c>
      <c r="H53" s="284">
        <f t="shared" si="0"/>
        <v>1.4408284023668638</v>
      </c>
      <c r="I53" s="82">
        <v>14180</v>
      </c>
      <c r="J53" s="82">
        <v>20440</v>
      </c>
      <c r="K53" s="88">
        <v>34620</v>
      </c>
      <c r="L53" s="81">
        <f t="shared" si="1"/>
        <v>1.4414668547249647</v>
      </c>
      <c r="M53"/>
      <c r="N53"/>
      <c r="O53" s="2"/>
      <c r="P53" s="2"/>
      <c r="S53" s="2"/>
      <c r="U53" s="99"/>
    </row>
    <row r="54" spans="1:21">
      <c r="A54" s="302" t="s">
        <v>72</v>
      </c>
      <c r="B54" s="300">
        <v>11530</v>
      </c>
      <c r="C54" s="288">
        <v>0</v>
      </c>
      <c r="D54" s="289">
        <v>0</v>
      </c>
      <c r="E54" s="288">
        <v>2990</v>
      </c>
      <c r="F54" s="288">
        <v>0</v>
      </c>
      <c r="G54" s="288">
        <v>2990</v>
      </c>
      <c r="H54" s="290">
        <f t="shared" si="0"/>
        <v>0</v>
      </c>
      <c r="I54" s="288">
        <v>8540</v>
      </c>
      <c r="J54" s="288">
        <v>0</v>
      </c>
      <c r="K54" s="286">
        <v>8540</v>
      </c>
      <c r="L54" s="289">
        <f t="shared" si="1"/>
        <v>0</v>
      </c>
      <c r="M54"/>
      <c r="N54"/>
      <c r="O54" s="2"/>
      <c r="P54" s="2"/>
      <c r="S54" s="2"/>
      <c r="U54" s="99"/>
    </row>
    <row r="55" spans="1:21" s="195" customFormat="1" ht="45.75" customHeight="1">
      <c r="A55" s="306" t="s">
        <v>86</v>
      </c>
      <c r="B55" s="392" t="s">
        <v>87</v>
      </c>
      <c r="C55" s="393"/>
      <c r="D55" s="295">
        <f>+C56/(B56-C56)</f>
        <v>0.50253882725832011</v>
      </c>
      <c r="E55" s="392" t="s">
        <v>88</v>
      </c>
      <c r="F55" s="393"/>
      <c r="G55" s="393"/>
      <c r="H55" s="292">
        <f>+F56/E56</f>
        <v>0.56242762337430963</v>
      </c>
      <c r="I55" s="394" t="s">
        <v>89</v>
      </c>
      <c r="J55" s="395"/>
      <c r="K55" s="395"/>
      <c r="L55" s="307">
        <f>+J56/I56</f>
        <v>0.4234193795255195</v>
      </c>
      <c r="S55" s="196"/>
    </row>
    <row r="56" spans="1:21" s="4" customFormat="1">
      <c r="A56" s="308" t="s">
        <v>20</v>
      </c>
      <c r="B56" s="298">
        <f>SUM(B4:B55)</f>
        <v>4740510</v>
      </c>
      <c r="C56" s="291">
        <f>SUM(C4:C55)</f>
        <v>1585510</v>
      </c>
      <c r="D56" s="296">
        <f>C56/B56</f>
        <v>0.33445979441030604</v>
      </c>
      <c r="E56" s="293">
        <f>SUM(E4:E55)</f>
        <v>1796160</v>
      </c>
      <c r="F56" s="294">
        <f t="shared" ref="F56" si="2">SUM(F4:F54)</f>
        <v>1010210</v>
      </c>
      <c r="G56" s="294">
        <f>SUM(G4:G54)</f>
        <v>2806370</v>
      </c>
      <c r="H56" s="297"/>
      <c r="I56" s="294">
        <f>SUM(I4:I54)</f>
        <v>1358960</v>
      </c>
      <c r="J56" s="294">
        <f>SUM(J4:J54)</f>
        <v>575410</v>
      </c>
      <c r="K56" s="294">
        <f>SUM(K4:K54)</f>
        <v>1934370</v>
      </c>
      <c r="L56" s="309"/>
      <c r="O56" s="95"/>
      <c r="P56" s="95"/>
      <c r="S56" s="98"/>
      <c r="U56" s="100"/>
    </row>
    <row r="57" spans="1:21" hidden="1">
      <c r="A57" s="84"/>
      <c r="B57" s="88"/>
      <c r="C57" s="88"/>
      <c r="D57" s="88"/>
      <c r="E57" s="88"/>
      <c r="F57" s="88"/>
      <c r="G57" s="88"/>
      <c r="H57" s="88"/>
      <c r="I57" s="88"/>
      <c r="J57" s="88"/>
      <c r="K57" s="88"/>
      <c r="L57" s="283"/>
      <c r="M57" s="88"/>
      <c r="N57" s="88"/>
      <c r="S57" s="98"/>
    </row>
    <row r="58" spans="1:21" hidden="1">
      <c r="A58" s="84"/>
      <c r="B58" s="88"/>
      <c r="C58" s="88"/>
      <c r="D58" s="88"/>
      <c r="E58" s="88"/>
      <c r="F58" s="88"/>
      <c r="G58" s="88"/>
      <c r="H58" s="88"/>
      <c r="I58" s="88"/>
      <c r="J58" s="88"/>
      <c r="K58" s="88"/>
      <c r="L58" s="283"/>
      <c r="M58" s="88"/>
      <c r="N58" s="88"/>
      <c r="S58" s="98"/>
    </row>
    <row r="59" spans="1:21" hidden="1">
      <c r="A59" s="84"/>
      <c r="B59" s="88"/>
      <c r="C59" s="88"/>
      <c r="D59" s="88"/>
      <c r="E59" s="88"/>
      <c r="F59" s="88"/>
      <c r="G59" s="88"/>
      <c r="H59" s="88"/>
      <c r="I59" s="88"/>
      <c r="J59" s="88"/>
      <c r="K59" s="88"/>
      <c r="L59" s="283"/>
      <c r="M59" s="88"/>
      <c r="N59" s="88"/>
      <c r="S59" s="98"/>
    </row>
    <row r="60" spans="1:21" ht="18" customHeight="1">
      <c r="A60" s="84" t="s">
        <v>90</v>
      </c>
      <c r="B60" s="88"/>
      <c r="C60" s="88"/>
      <c r="D60" s="88"/>
      <c r="E60" s="88"/>
      <c r="F60" s="88"/>
      <c r="G60" s="88"/>
      <c r="H60" s="88"/>
      <c r="I60" s="88"/>
      <c r="J60" s="88"/>
      <c r="K60" s="88"/>
      <c r="L60" s="283"/>
      <c r="M60" s="88"/>
      <c r="N60" s="88"/>
      <c r="S60" s="98"/>
    </row>
    <row r="61" spans="1:21" ht="14.25" customHeight="1">
      <c r="A61" s="383" t="s">
        <v>91</v>
      </c>
      <c r="B61" s="384"/>
      <c r="C61" s="384"/>
      <c r="D61" s="384"/>
      <c r="E61" s="384"/>
      <c r="F61" s="384"/>
      <c r="G61" s="384"/>
      <c r="H61" s="384"/>
      <c r="I61" s="384"/>
      <c r="J61" s="384"/>
      <c r="K61" s="384"/>
      <c r="L61" s="385"/>
      <c r="M61" s="88"/>
      <c r="N61" s="88"/>
      <c r="S61" s="98"/>
    </row>
    <row r="62" spans="1:21" ht="14.45" customHeight="1">
      <c r="A62" s="383"/>
      <c r="B62" s="384"/>
      <c r="C62" s="384"/>
      <c r="D62" s="384"/>
      <c r="E62" s="384"/>
      <c r="F62" s="384"/>
      <c r="G62" s="384"/>
      <c r="H62" s="384"/>
      <c r="I62" s="384"/>
      <c r="J62" s="384"/>
      <c r="K62" s="384"/>
      <c r="L62" s="385"/>
      <c r="M62" s="87"/>
      <c r="S62" s="107"/>
      <c r="U62" s="96"/>
    </row>
    <row r="63" spans="1:21">
      <c r="A63" s="310" t="s">
        <v>92</v>
      </c>
      <c r="B63" s="311"/>
      <c r="C63" s="311"/>
      <c r="D63" s="311"/>
      <c r="E63" s="311"/>
      <c r="F63" s="311"/>
      <c r="G63" s="311"/>
      <c r="H63" s="311"/>
      <c r="I63" s="311"/>
      <c r="J63" s="311"/>
      <c r="K63" s="311"/>
      <c r="L63" s="312"/>
      <c r="M63" s="104"/>
      <c r="N63" s="104"/>
    </row>
    <row r="64" spans="1:21" ht="9" customHeight="1">
      <c r="A64" s="88"/>
      <c r="B64" s="89"/>
      <c r="C64" s="89"/>
      <c r="D64" s="89"/>
      <c r="E64" s="89"/>
      <c r="F64" s="89"/>
      <c r="G64" s="89"/>
      <c r="H64" s="89"/>
      <c r="I64" s="89"/>
      <c r="J64" s="89"/>
      <c r="K64" s="89"/>
      <c r="L64" s="89"/>
      <c r="M64" s="89"/>
      <c r="N64" s="89"/>
    </row>
    <row r="66" spans="6:14">
      <c r="F66" s="116"/>
      <c r="G66" s="281"/>
      <c r="H66" s="281"/>
      <c r="I66" s="281"/>
      <c r="J66" s="281"/>
      <c r="K66" s="281"/>
      <c r="L66" s="116"/>
      <c r="M66" s="282"/>
    </row>
    <row r="67" spans="6:14">
      <c r="G67" s="101"/>
      <c r="H67" s="101"/>
      <c r="I67" s="101"/>
      <c r="J67" s="101"/>
      <c r="K67" s="101"/>
      <c r="M67" s="282"/>
      <c r="N67" s="80"/>
    </row>
    <row r="68" spans="6:14">
      <c r="F68" s="102"/>
      <c r="G68" s="114"/>
      <c r="H68" s="114"/>
      <c r="I68" s="114"/>
      <c r="J68" s="114"/>
      <c r="K68" s="114"/>
    </row>
    <row r="69" spans="6:14">
      <c r="F69" s="88"/>
      <c r="G69" s="101"/>
      <c r="H69" s="101"/>
      <c r="I69" s="101"/>
      <c r="J69" s="101"/>
      <c r="K69" s="101"/>
    </row>
    <row r="70" spans="6:14" ht="88.9" customHeight="1">
      <c r="G70" s="96"/>
      <c r="H70" s="96"/>
      <c r="I70" s="96"/>
      <c r="J70" s="96"/>
      <c r="K70" s="96"/>
    </row>
  </sheetData>
  <mergeCells count="9">
    <mergeCell ref="A61:K62"/>
    <mergeCell ref="L61:L62"/>
    <mergeCell ref="A1:L1"/>
    <mergeCell ref="E2:H2"/>
    <mergeCell ref="I2:L2"/>
    <mergeCell ref="B55:C55"/>
    <mergeCell ref="E55:G55"/>
    <mergeCell ref="I55:K55"/>
    <mergeCell ref="B2:D2"/>
  </mergeCells>
  <printOptions horizontalCentered="1"/>
  <pageMargins left="0.34" right="0.57999999999999996" top="0.77" bottom="0.27" header="0.3" footer="0.14000000000000001"/>
  <pageSetup scale="65" fitToWidth="0" fitToHeight="0" orientation="portrait" horizontalDpi="4294967293" r:id="rId1"/>
  <colBreaks count="1" manualBreakCount="1">
    <brk id="12" max="62"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AE70"/>
  <sheetViews>
    <sheetView view="pageBreakPreview" zoomScale="80" zoomScaleNormal="80" zoomScaleSheetLayoutView="80" workbookViewId="0">
      <selection activeCell="E13" sqref="E13"/>
    </sheetView>
  </sheetViews>
  <sheetFormatPr defaultRowHeight="15"/>
  <cols>
    <col min="1" max="1" width="18" style="2" customWidth="1"/>
    <col min="2" max="2" width="14" style="2" customWidth="1"/>
    <col min="3" max="3" width="14.7109375" style="2" customWidth="1"/>
    <col min="4" max="4" width="13.28515625" style="2" customWidth="1"/>
    <col min="5" max="5" width="15" style="2" customWidth="1"/>
    <col min="6" max="6" width="15.28515625" style="2" customWidth="1"/>
    <col min="7" max="7" width="0.140625" style="2" customWidth="1"/>
    <col min="8" max="8" width="15.42578125" style="2" customWidth="1"/>
    <col min="9" max="9" width="15" style="2" customWidth="1"/>
    <col min="10" max="10" width="15.42578125" style="2" customWidth="1"/>
    <col min="11" max="11" width="15" style="2" hidden="1" customWidth="1"/>
    <col min="12" max="12" width="15.140625" style="2" customWidth="1"/>
    <col min="13" max="13" width="19.85546875" style="2" customWidth="1"/>
    <col min="14" max="14" width="15.140625" style="2" customWidth="1"/>
    <col min="15" max="15" width="16.42578125" style="2" customWidth="1"/>
    <col min="16" max="16" width="15" style="2" hidden="1" customWidth="1"/>
    <col min="17" max="17" width="16.28515625" style="2" customWidth="1"/>
    <col min="18" max="18" width="14.140625" style="2" customWidth="1"/>
    <col min="19" max="19" width="15.140625" style="2" customWidth="1"/>
    <col min="20" max="20" width="15.140625" style="2" hidden="1" customWidth="1"/>
    <col min="21" max="21" width="15.140625" style="2" customWidth="1"/>
    <col min="22" max="22" width="19" style="2" customWidth="1"/>
    <col min="23" max="23" width="15.7109375" style="2" customWidth="1"/>
    <col min="24" max="24" width="2.28515625" style="2" customWidth="1"/>
    <col min="25" max="26" width="12.7109375" customWidth="1"/>
    <col min="29" max="29" width="11.85546875" customWidth="1"/>
    <col min="31" max="31" width="10.42578125" bestFit="1" customWidth="1"/>
  </cols>
  <sheetData>
    <row r="1" spans="1:31" ht="49.5" customHeight="1" thickBot="1">
      <c r="A1" s="398" t="s">
        <v>76</v>
      </c>
      <c r="B1" s="399"/>
      <c r="C1" s="399"/>
      <c r="D1" s="399"/>
      <c r="E1" s="399"/>
      <c r="F1" s="399"/>
      <c r="G1" s="399"/>
      <c r="H1" s="399"/>
      <c r="I1" s="399"/>
      <c r="J1" s="399"/>
      <c r="K1" s="399"/>
      <c r="L1" s="400"/>
      <c r="M1" s="398" t="s">
        <v>93</v>
      </c>
      <c r="N1" s="399"/>
      <c r="O1" s="399"/>
      <c r="P1" s="399"/>
      <c r="Q1" s="399"/>
      <c r="R1" s="399"/>
      <c r="S1" s="399"/>
      <c r="T1" s="399"/>
      <c r="U1" s="399"/>
      <c r="V1" s="400"/>
      <c r="W1"/>
      <c r="X1"/>
    </row>
    <row r="2" spans="1:31" s="41" customFormat="1" ht="33" customHeight="1">
      <c r="A2" s="186"/>
      <c r="B2" s="401" t="s">
        <v>77</v>
      </c>
      <c r="C2" s="374"/>
      <c r="D2" s="402"/>
      <c r="E2" s="401" t="s">
        <v>4</v>
      </c>
      <c r="F2" s="374"/>
      <c r="G2" s="374"/>
      <c r="H2" s="402"/>
      <c r="I2" s="401" t="s">
        <v>5</v>
      </c>
      <c r="J2" s="374"/>
      <c r="K2" s="374"/>
      <c r="L2" s="375"/>
      <c r="M2" s="186"/>
      <c r="N2" s="401" t="s">
        <v>6</v>
      </c>
      <c r="O2" s="374"/>
      <c r="P2" s="374"/>
      <c r="Q2" s="402"/>
      <c r="R2" s="401" t="s">
        <v>7</v>
      </c>
      <c r="S2" s="374"/>
      <c r="T2" s="374"/>
      <c r="U2" s="402"/>
      <c r="V2" s="403" t="s">
        <v>94</v>
      </c>
    </row>
    <row r="3" spans="1:31" ht="60" customHeight="1" thickBot="1">
      <c r="A3" s="187" t="s">
        <v>79</v>
      </c>
      <c r="B3" s="130" t="s">
        <v>95</v>
      </c>
      <c r="C3" s="131" t="s">
        <v>96</v>
      </c>
      <c r="D3" s="126" t="s">
        <v>97</v>
      </c>
      <c r="E3" s="132" t="s">
        <v>81</v>
      </c>
      <c r="F3" s="131" t="s">
        <v>82</v>
      </c>
      <c r="G3" s="133"/>
      <c r="H3" s="126" t="s">
        <v>83</v>
      </c>
      <c r="I3" s="134" t="s">
        <v>81</v>
      </c>
      <c r="J3" s="126" t="s">
        <v>98</v>
      </c>
      <c r="K3" s="119"/>
      <c r="L3" s="188" t="s">
        <v>83</v>
      </c>
      <c r="M3" s="187" t="s">
        <v>79</v>
      </c>
      <c r="N3" s="132" t="s">
        <v>81</v>
      </c>
      <c r="O3" s="131" t="s">
        <v>98</v>
      </c>
      <c r="P3" s="133"/>
      <c r="Q3" s="133" t="s">
        <v>83</v>
      </c>
      <c r="R3" s="132" t="s">
        <v>81</v>
      </c>
      <c r="S3" s="131" t="s">
        <v>82</v>
      </c>
      <c r="T3" s="133"/>
      <c r="U3" s="133" t="s">
        <v>83</v>
      </c>
      <c r="V3" s="404"/>
      <c r="W3"/>
      <c r="X3"/>
      <c r="Y3" t="s">
        <v>99</v>
      </c>
      <c r="Z3" s="94" t="s">
        <v>100</v>
      </c>
      <c r="AC3" s="80"/>
    </row>
    <row r="4" spans="1:31" ht="18" customHeight="1">
      <c r="A4" s="189" t="s">
        <v>21</v>
      </c>
      <c r="B4" s="82">
        <f>+'Clients Type and Title X 2020'!C21</f>
        <v>65540</v>
      </c>
      <c r="C4" s="82">
        <f>+'Clients Type and Title X 2020'!G21</f>
        <v>1100</v>
      </c>
      <c r="D4" s="81">
        <f t="shared" ref="D4:D35" si="0">C4/B4</f>
        <v>1.6783643576441867E-2</v>
      </c>
      <c r="E4" s="82">
        <f>+'Clients Type and Title X 2020'!D21</f>
        <v>21540</v>
      </c>
      <c r="F4" s="82">
        <f>ROUND(G4, -1)</f>
        <v>370</v>
      </c>
      <c r="G4" s="82">
        <f>+E4*V4</f>
        <v>367.69087523277466</v>
      </c>
      <c r="H4" s="82">
        <f>+E4+F4</f>
        <v>21910</v>
      </c>
      <c r="I4" s="82">
        <f>+'Clients Type and Title X 2020'!E21</f>
        <v>42480</v>
      </c>
      <c r="J4" s="82">
        <f>ROUND(K4, -1)</f>
        <v>730</v>
      </c>
      <c r="K4" s="82">
        <f>+I4*V4</f>
        <v>725.13966480446925</v>
      </c>
      <c r="L4" s="190">
        <f>+I4+J4</f>
        <v>43210</v>
      </c>
      <c r="M4" s="189" t="s">
        <v>21</v>
      </c>
      <c r="N4" s="82">
        <f>+'Clients Type and Title X 2020'!F21</f>
        <v>390</v>
      </c>
      <c r="O4" s="82">
        <f>ROUND((P4),-1)</f>
        <v>10</v>
      </c>
      <c r="P4" s="82">
        <f>+N4*V4</f>
        <v>6.6573556797020483</v>
      </c>
      <c r="Q4" s="82">
        <f>+N4+O4</f>
        <v>400</v>
      </c>
      <c r="R4" s="82">
        <f>+'Clients Type and Title X 2020'!H21</f>
        <v>40</v>
      </c>
      <c r="S4" s="82">
        <f>ROUND((T4), -1)</f>
        <v>0</v>
      </c>
      <c r="T4" s="82">
        <f>+R4*V4</f>
        <v>0.68280571073867158</v>
      </c>
      <c r="U4" s="82">
        <f>+R4+S4</f>
        <v>40</v>
      </c>
      <c r="V4" s="193">
        <f>C4/(B4-C4)</f>
        <v>1.707014276846679E-2</v>
      </c>
      <c r="W4"/>
      <c r="X4"/>
      <c r="Y4" s="2">
        <f>+F4+J4+O4+S4</f>
        <v>1110</v>
      </c>
      <c r="Z4" s="2">
        <f>Y4-C4</f>
        <v>10</v>
      </c>
      <c r="AC4" s="2"/>
      <c r="AE4" s="99"/>
    </row>
    <row r="5" spans="1:31">
      <c r="A5" s="189" t="s">
        <v>22</v>
      </c>
      <c r="B5" s="82">
        <f>+'Clients Type and Title X 2020'!C22</f>
        <v>18220</v>
      </c>
      <c r="C5" s="82">
        <f>+'Clients Type and Title X 2020'!G22</f>
        <v>2720</v>
      </c>
      <c r="D5" s="81">
        <f t="shared" si="0"/>
        <v>0.14928649835345773</v>
      </c>
      <c r="E5" s="82">
        <f>+'Clients Type and Title X 2020'!D22</f>
        <v>8810</v>
      </c>
      <c r="F5" s="82">
        <f t="shared" ref="F5:F8" si="1">ROUND(G5, -1)</f>
        <v>1550</v>
      </c>
      <c r="G5" s="82">
        <f t="shared" ref="G5:G54" si="2">+E5*V5</f>
        <v>1546.0129032258064</v>
      </c>
      <c r="H5" s="82">
        <f t="shared" ref="H5:H54" si="3">+E5+F5</f>
        <v>10360</v>
      </c>
      <c r="I5" s="82">
        <f>+'Clients Type and Title X 2020'!E22</f>
        <v>3840</v>
      </c>
      <c r="J5" s="82">
        <f t="shared" ref="J5:J54" si="4">ROUND(K5, -1)</f>
        <v>670</v>
      </c>
      <c r="K5" s="82">
        <f t="shared" ref="K5:K54" si="5">+I5*V5</f>
        <v>673.85806451612905</v>
      </c>
      <c r="L5" s="191">
        <f t="shared" ref="L5:L54" si="6">+I5+J5</f>
        <v>4510</v>
      </c>
      <c r="M5" s="189" t="s">
        <v>22</v>
      </c>
      <c r="N5" s="82">
        <f>+'Clients Type and Title X 2020'!F22</f>
        <v>870</v>
      </c>
      <c r="O5" s="82">
        <f t="shared" ref="O5:O11" si="7">ROUND((P5),-1)</f>
        <v>150</v>
      </c>
      <c r="P5" s="82">
        <f t="shared" ref="P5:P54" si="8">+N5*V5</f>
        <v>152.67096774193547</v>
      </c>
      <c r="Q5" s="82">
        <f t="shared" ref="Q5:Q54" si="9">+N5+O5</f>
        <v>1020</v>
      </c>
      <c r="R5" s="82">
        <f>+'Clients Type and Title X 2020'!H22</f>
        <v>1970</v>
      </c>
      <c r="S5" s="82">
        <f t="shared" ref="S5:S54" si="10">ROUND((T5), -1)</f>
        <v>350</v>
      </c>
      <c r="T5" s="82">
        <f t="shared" ref="T5:T54" si="11">+R5*V5</f>
        <v>345.7032258064516</v>
      </c>
      <c r="U5" s="82">
        <f t="shared" ref="U5:U54" si="12">+R5+S5</f>
        <v>2320</v>
      </c>
      <c r="V5" s="193">
        <f t="shared" ref="V5:V35" si="13">C5/(B5-C5)</f>
        <v>0.17548387096774193</v>
      </c>
      <c r="W5"/>
      <c r="X5"/>
      <c r="Y5" s="2">
        <f t="shared" ref="Y5:Y54" si="14">+F5+J5+O5+S5</f>
        <v>2720</v>
      </c>
      <c r="Z5" s="2">
        <f t="shared" ref="Z5:Z35" si="15">Y5-C5</f>
        <v>0</v>
      </c>
      <c r="AC5" s="2"/>
      <c r="AE5" s="99"/>
    </row>
    <row r="6" spans="1:31">
      <c r="A6" s="189" t="s">
        <v>23</v>
      </c>
      <c r="B6" s="82">
        <f>+'Clients Type and Title X 2020'!C23</f>
        <v>73280</v>
      </c>
      <c r="C6" s="82">
        <f>+'Clients Type and Title X 2020'!G23</f>
        <v>19740</v>
      </c>
      <c r="D6" s="81">
        <f t="shared" si="0"/>
        <v>0.26937772925764192</v>
      </c>
      <c r="E6" s="82">
        <f>+'Clients Type and Title X 2020'!D23</f>
        <v>34610</v>
      </c>
      <c r="F6" s="82">
        <f t="shared" si="1"/>
        <v>12760</v>
      </c>
      <c r="G6" s="82">
        <f t="shared" si="2"/>
        <v>12760.579006350394</v>
      </c>
      <c r="H6" s="82">
        <f t="shared" si="3"/>
        <v>47370</v>
      </c>
      <c r="I6" s="82">
        <f>+'Clients Type and Title X 2020'!E23</f>
        <v>5580</v>
      </c>
      <c r="J6" s="82">
        <f t="shared" si="4"/>
        <v>2060</v>
      </c>
      <c r="K6" s="82">
        <f t="shared" si="5"/>
        <v>2057.3253642136719</v>
      </c>
      <c r="L6" s="191">
        <f t="shared" si="6"/>
        <v>7640</v>
      </c>
      <c r="M6" s="189" t="s">
        <v>23</v>
      </c>
      <c r="N6" s="82">
        <f>+'Clients Type and Title X 2020'!F23</f>
        <v>1260</v>
      </c>
      <c r="O6" s="82">
        <f t="shared" si="7"/>
        <v>460</v>
      </c>
      <c r="P6" s="82">
        <f t="shared" si="8"/>
        <v>464.55734030631305</v>
      </c>
      <c r="Q6" s="82">
        <f t="shared" si="9"/>
        <v>1720</v>
      </c>
      <c r="R6" s="82">
        <f>+'Clients Type and Title X 2020'!H23</f>
        <v>12110</v>
      </c>
      <c r="S6" s="82">
        <f t="shared" si="10"/>
        <v>4460</v>
      </c>
      <c r="T6" s="82">
        <f t="shared" si="11"/>
        <v>4464.9122151662314</v>
      </c>
      <c r="U6" s="82">
        <f t="shared" si="12"/>
        <v>16570</v>
      </c>
      <c r="V6" s="193">
        <f t="shared" si="13"/>
        <v>0.36869630183040719</v>
      </c>
      <c r="W6"/>
      <c r="X6"/>
      <c r="Y6" s="2">
        <f t="shared" si="14"/>
        <v>19740</v>
      </c>
      <c r="Z6" s="2">
        <f t="shared" si="15"/>
        <v>0</v>
      </c>
      <c r="AC6" s="2"/>
      <c r="AE6" s="99"/>
    </row>
    <row r="7" spans="1:31">
      <c r="A7" s="189" t="s">
        <v>24</v>
      </c>
      <c r="B7" s="82">
        <f>+'Clients Type and Title X 2020'!C24</f>
        <v>44250</v>
      </c>
      <c r="C7" s="82">
        <f>+'Clients Type and Title X 2020'!G24</f>
        <v>2680</v>
      </c>
      <c r="D7" s="81">
        <f t="shared" si="0"/>
        <v>6.0564971751412428E-2</v>
      </c>
      <c r="E7" s="82">
        <f>+'Clients Type and Title X 2020'!D24</f>
        <v>6630</v>
      </c>
      <c r="F7" s="82">
        <f>ROUND(G7, -1)</f>
        <v>430</v>
      </c>
      <c r="G7" s="82">
        <f t="shared" si="2"/>
        <v>427.43324512869856</v>
      </c>
      <c r="H7" s="82">
        <f t="shared" si="3"/>
        <v>7060</v>
      </c>
      <c r="I7" s="82">
        <f>+'Clients Type and Title X 2020'!E24</f>
        <v>34940</v>
      </c>
      <c r="J7" s="82">
        <f t="shared" si="4"/>
        <v>2250</v>
      </c>
      <c r="K7" s="82">
        <f t="shared" si="5"/>
        <v>2252.5667548713013</v>
      </c>
      <c r="L7" s="191">
        <f t="shared" si="6"/>
        <v>37190</v>
      </c>
      <c r="M7" s="189" t="s">
        <v>24</v>
      </c>
      <c r="N7" s="82">
        <f>+'Clients Type and Title X 2020'!F24</f>
        <v>0</v>
      </c>
      <c r="O7" s="82">
        <f t="shared" si="7"/>
        <v>0</v>
      </c>
      <c r="P7" s="82">
        <f t="shared" si="8"/>
        <v>0</v>
      </c>
      <c r="Q7" s="82">
        <f t="shared" si="9"/>
        <v>0</v>
      </c>
      <c r="R7" s="82">
        <f>+'Clients Type and Title X 2020'!H24</f>
        <v>0</v>
      </c>
      <c r="S7" s="82">
        <f t="shared" si="10"/>
        <v>0</v>
      </c>
      <c r="T7" s="82">
        <f t="shared" si="11"/>
        <v>0</v>
      </c>
      <c r="U7" s="82">
        <f t="shared" si="12"/>
        <v>0</v>
      </c>
      <c r="V7" s="193">
        <f t="shared" si="13"/>
        <v>6.446956940101034E-2</v>
      </c>
      <c r="W7"/>
      <c r="X7"/>
      <c r="Y7" s="2">
        <f t="shared" si="14"/>
        <v>2680</v>
      </c>
      <c r="Z7" s="2">
        <f t="shared" si="15"/>
        <v>0</v>
      </c>
      <c r="AC7" s="2"/>
      <c r="AE7" s="99"/>
    </row>
    <row r="8" spans="1:31">
      <c r="A8" s="189" t="s">
        <v>25</v>
      </c>
      <c r="B8" s="82">
        <f>+'Clients Type and Title X 2020'!C25</f>
        <v>1238800</v>
      </c>
      <c r="C8" s="82">
        <f>+'Clients Type and Title X 2020'!G25</f>
        <v>603290</v>
      </c>
      <c r="D8" s="81">
        <f t="shared" si="0"/>
        <v>0.48699547949628674</v>
      </c>
      <c r="E8" s="82">
        <f>+'Clients Type and Title X 2020'!D25</f>
        <v>453550</v>
      </c>
      <c r="F8" s="82">
        <f t="shared" si="1"/>
        <v>430560</v>
      </c>
      <c r="G8" s="82">
        <f t="shared" si="2"/>
        <v>430555.26978332363</v>
      </c>
      <c r="H8" s="82">
        <f t="shared" si="3"/>
        <v>884110</v>
      </c>
      <c r="I8" s="82">
        <f>+'Clients Type and Title X 2020'!E25</f>
        <v>18390</v>
      </c>
      <c r="J8" s="82">
        <f t="shared" si="4"/>
        <v>17460</v>
      </c>
      <c r="K8" s="82">
        <f t="shared" si="5"/>
        <v>17457.637330647827</v>
      </c>
      <c r="L8" s="191">
        <f t="shared" si="6"/>
        <v>35850</v>
      </c>
      <c r="M8" s="189" t="s">
        <v>25</v>
      </c>
      <c r="N8" s="82">
        <f>+'Clients Type and Title X 2020'!F25</f>
        <v>91510</v>
      </c>
      <c r="O8" s="82">
        <f t="shared" si="7"/>
        <v>86870</v>
      </c>
      <c r="P8" s="82">
        <f t="shared" si="8"/>
        <v>86870.494406067563</v>
      </c>
      <c r="Q8" s="82">
        <f t="shared" si="9"/>
        <v>178380</v>
      </c>
      <c r="R8" s="82">
        <f>+'Clients Type and Title X 2020'!H25</f>
        <v>72060</v>
      </c>
      <c r="S8" s="82">
        <f t="shared" si="10"/>
        <v>68410</v>
      </c>
      <c r="T8" s="82">
        <f t="shared" si="11"/>
        <v>68406.598479960972</v>
      </c>
      <c r="U8" s="82">
        <f t="shared" si="12"/>
        <v>140470</v>
      </c>
      <c r="V8" s="193">
        <f t="shared" si="13"/>
        <v>0.94930056175355226</v>
      </c>
      <c r="W8"/>
      <c r="X8"/>
      <c r="Y8" s="2">
        <f t="shared" si="14"/>
        <v>603300</v>
      </c>
      <c r="Z8" s="2">
        <f t="shared" si="15"/>
        <v>10</v>
      </c>
      <c r="AC8" s="2"/>
      <c r="AE8" s="99"/>
    </row>
    <row r="9" spans="1:31">
      <c r="A9" s="189" t="s">
        <v>26</v>
      </c>
      <c r="B9" s="82">
        <f>+'Clients Type and Title X 2020'!C26</f>
        <v>92930</v>
      </c>
      <c r="C9" s="82">
        <f>+'Clients Type and Title X 2020'!G26</f>
        <v>27180</v>
      </c>
      <c r="D9" s="81">
        <f t="shared" si="0"/>
        <v>0.29247820940492841</v>
      </c>
      <c r="E9" s="82">
        <f>+'Clients Type and Title X 2020'!D26</f>
        <v>43870</v>
      </c>
      <c r="F9" s="82">
        <f>ROUND(G9, -1)</f>
        <v>18140</v>
      </c>
      <c r="G9" s="82">
        <f t="shared" si="2"/>
        <v>18135.157414448669</v>
      </c>
      <c r="H9" s="82">
        <f t="shared" si="3"/>
        <v>62010</v>
      </c>
      <c r="I9" s="82">
        <f>+'Clients Type and Title X 2020'!E26</f>
        <v>10630</v>
      </c>
      <c r="J9" s="82">
        <f t="shared" si="4"/>
        <v>4390</v>
      </c>
      <c r="K9" s="82">
        <f t="shared" si="5"/>
        <v>4394.2722433460076</v>
      </c>
      <c r="L9" s="191">
        <f t="shared" si="6"/>
        <v>15020</v>
      </c>
      <c r="M9" s="189" t="s">
        <v>26</v>
      </c>
      <c r="N9" s="82">
        <f>+'Clients Type and Title X 2020'!F26</f>
        <v>7990</v>
      </c>
      <c r="O9" s="82">
        <f t="shared" si="7"/>
        <v>3300</v>
      </c>
      <c r="P9" s="82">
        <f t="shared" si="8"/>
        <v>3302.938403041825</v>
      </c>
      <c r="Q9" s="82">
        <f t="shared" si="9"/>
        <v>11290</v>
      </c>
      <c r="R9" s="82">
        <f>+'Clients Type and Title X 2020'!H26</f>
        <v>3260</v>
      </c>
      <c r="S9" s="82">
        <f t="shared" si="10"/>
        <v>1350</v>
      </c>
      <c r="T9" s="82">
        <f t="shared" si="11"/>
        <v>1347.6319391634981</v>
      </c>
      <c r="U9" s="82">
        <f t="shared" si="12"/>
        <v>4610</v>
      </c>
      <c r="V9" s="193">
        <f t="shared" si="13"/>
        <v>0.41338403041825095</v>
      </c>
      <c r="W9"/>
      <c r="X9"/>
      <c r="Y9" s="2">
        <f t="shared" si="14"/>
        <v>27180</v>
      </c>
      <c r="Z9" s="2">
        <f t="shared" si="15"/>
        <v>0</v>
      </c>
      <c r="AC9" s="2"/>
      <c r="AE9" s="99"/>
    </row>
    <row r="10" spans="1:31">
      <c r="A10" s="189" t="s">
        <v>27</v>
      </c>
      <c r="B10" s="82">
        <f>+'Clients Type and Title X 2020'!C27</f>
        <v>72120</v>
      </c>
      <c r="C10" s="82">
        <f>+'Clients Type and Title X 2020'!G27</f>
        <v>52250</v>
      </c>
      <c r="D10" s="81">
        <f t="shared" si="0"/>
        <v>0.72448696616749864</v>
      </c>
      <c r="E10" s="82">
        <f>+'Clients Type and Title X 2020'!D27</f>
        <v>18610</v>
      </c>
      <c r="F10" s="82">
        <f t="shared" ref="F10:F54" si="16">ROUND(G10, -1)</f>
        <v>48940</v>
      </c>
      <c r="G10" s="82">
        <f t="shared" si="2"/>
        <v>48936.713638651236</v>
      </c>
      <c r="H10" s="82">
        <f t="shared" si="3"/>
        <v>67550</v>
      </c>
      <c r="I10" s="82">
        <f>+'Clients Type and Title X 2020'!E27</f>
        <v>0</v>
      </c>
      <c r="J10" s="82">
        <f t="shared" si="4"/>
        <v>0</v>
      </c>
      <c r="K10" s="82">
        <f t="shared" si="5"/>
        <v>0</v>
      </c>
      <c r="L10" s="191">
        <f t="shared" si="6"/>
        <v>0</v>
      </c>
      <c r="M10" s="189" t="s">
        <v>27</v>
      </c>
      <c r="N10" s="82">
        <f>+'Clients Type and Title X 2020'!F27</f>
        <v>1260</v>
      </c>
      <c r="O10" s="82">
        <f t="shared" si="7"/>
        <v>3310</v>
      </c>
      <c r="P10" s="82">
        <f t="shared" si="8"/>
        <v>3313.2863613487671</v>
      </c>
      <c r="Q10" s="82">
        <f t="shared" si="9"/>
        <v>4570</v>
      </c>
      <c r="R10" s="82">
        <f>+'Clients Type and Title X 2020'!H27</f>
        <v>0</v>
      </c>
      <c r="S10" s="82">
        <f t="shared" si="10"/>
        <v>0</v>
      </c>
      <c r="T10" s="82">
        <f t="shared" si="11"/>
        <v>0</v>
      </c>
      <c r="U10" s="82">
        <f t="shared" si="12"/>
        <v>0</v>
      </c>
      <c r="V10" s="193">
        <f t="shared" si="13"/>
        <v>2.6295923502767993</v>
      </c>
      <c r="W10"/>
      <c r="X10"/>
      <c r="Y10" s="2">
        <f t="shared" si="14"/>
        <v>52250</v>
      </c>
      <c r="Z10" s="2">
        <f t="shared" si="15"/>
        <v>0</v>
      </c>
      <c r="AC10" s="2"/>
      <c r="AE10" s="99"/>
    </row>
    <row r="11" spans="1:31">
      <c r="A11" s="189" t="s">
        <v>28</v>
      </c>
      <c r="B11" s="82">
        <f>+'Clients Type and Title X 2020'!C28</f>
        <v>14900</v>
      </c>
      <c r="C11" s="82">
        <f>+'Clients Type and Title X 2020'!G28</f>
        <v>6220</v>
      </c>
      <c r="D11" s="81">
        <f t="shared" si="0"/>
        <v>0.41744966442953019</v>
      </c>
      <c r="E11" s="82">
        <f>+'Clients Type and Title X 2020'!D28</f>
        <v>5020</v>
      </c>
      <c r="F11" s="82">
        <f t="shared" si="16"/>
        <v>3600</v>
      </c>
      <c r="G11" s="82">
        <f t="shared" si="2"/>
        <v>3597.2811059907831</v>
      </c>
      <c r="H11" s="82">
        <f t="shared" si="3"/>
        <v>8620</v>
      </c>
      <c r="I11" s="82">
        <f>+'Clients Type and Title X 2020'!E28</f>
        <v>710</v>
      </c>
      <c r="J11" s="82">
        <f t="shared" si="4"/>
        <v>510</v>
      </c>
      <c r="K11" s="82">
        <f t="shared" si="5"/>
        <v>508.77880184331792</v>
      </c>
      <c r="L11" s="191">
        <f t="shared" si="6"/>
        <v>1220</v>
      </c>
      <c r="M11" s="189" t="s">
        <v>28</v>
      </c>
      <c r="N11" s="82">
        <f>+'Clients Type and Title X 2020'!F28</f>
        <v>1810</v>
      </c>
      <c r="O11" s="82">
        <f t="shared" si="7"/>
        <v>1300</v>
      </c>
      <c r="P11" s="82">
        <f t="shared" si="8"/>
        <v>1297.0276497695852</v>
      </c>
      <c r="Q11" s="82">
        <f t="shared" si="9"/>
        <v>3110</v>
      </c>
      <c r="R11" s="82">
        <f>+'Clients Type and Title X 2020'!H28</f>
        <v>1140</v>
      </c>
      <c r="S11" s="82">
        <f t="shared" si="10"/>
        <v>820</v>
      </c>
      <c r="T11" s="82">
        <f t="shared" si="11"/>
        <v>816.91244239631328</v>
      </c>
      <c r="U11" s="82">
        <f t="shared" si="12"/>
        <v>1960</v>
      </c>
      <c r="V11" s="193">
        <f t="shared" si="13"/>
        <v>0.71658986175115202</v>
      </c>
      <c r="W11"/>
      <c r="X11"/>
      <c r="Y11" s="2">
        <f t="shared" si="14"/>
        <v>6230</v>
      </c>
      <c r="Z11" s="2">
        <f t="shared" si="15"/>
        <v>10</v>
      </c>
      <c r="AC11" s="2"/>
      <c r="AE11" s="99"/>
    </row>
    <row r="12" spans="1:31">
      <c r="A12" s="189" t="s">
        <v>29</v>
      </c>
      <c r="B12" s="82">
        <f>+'Clients Type and Title X 2020'!C29</f>
        <v>42920</v>
      </c>
      <c r="C12" s="82">
        <f>+'Clients Type and Title X 2020'!G29</f>
        <v>2130</v>
      </c>
      <c r="D12" s="81">
        <f t="shared" si="0"/>
        <v>4.9627213420316868E-2</v>
      </c>
      <c r="E12" s="82">
        <f>+'Clients Type and Title X 2020'!D29</f>
        <v>36620</v>
      </c>
      <c r="F12" s="82">
        <f t="shared" si="16"/>
        <v>1910</v>
      </c>
      <c r="G12" s="82">
        <f t="shared" si="2"/>
        <v>1912.2481000245159</v>
      </c>
      <c r="H12" s="82">
        <f t="shared" si="3"/>
        <v>38530</v>
      </c>
      <c r="I12" s="82">
        <f>+'Clients Type and Title X 2020'!E29</f>
        <v>0</v>
      </c>
      <c r="J12" s="82">
        <f t="shared" si="4"/>
        <v>0</v>
      </c>
      <c r="K12" s="82">
        <f t="shared" si="5"/>
        <v>0</v>
      </c>
      <c r="L12" s="191">
        <f t="shared" si="6"/>
        <v>0</v>
      </c>
      <c r="M12" s="189" t="s">
        <v>29</v>
      </c>
      <c r="N12" s="82">
        <f>+'Clients Type and Title X 2020'!F29</f>
        <v>4170</v>
      </c>
      <c r="O12" s="82">
        <f>ROUND((P12),-1)</f>
        <v>220</v>
      </c>
      <c r="P12" s="82">
        <f t="shared" si="8"/>
        <v>217.75189997548421</v>
      </c>
      <c r="Q12" s="82">
        <f t="shared" si="9"/>
        <v>4390</v>
      </c>
      <c r="R12" s="82">
        <f>+'Clients Type and Title X 2020'!H29</f>
        <v>0</v>
      </c>
      <c r="S12" s="82">
        <f t="shared" si="10"/>
        <v>0</v>
      </c>
      <c r="T12" s="82">
        <f t="shared" si="11"/>
        <v>0</v>
      </c>
      <c r="U12" s="82">
        <f t="shared" si="12"/>
        <v>0</v>
      </c>
      <c r="V12" s="193">
        <f t="shared" si="13"/>
        <v>5.2218681049276787E-2</v>
      </c>
      <c r="W12"/>
      <c r="X12"/>
      <c r="Y12" s="2">
        <f t="shared" si="14"/>
        <v>2130</v>
      </c>
      <c r="Z12" s="2">
        <f t="shared" si="15"/>
        <v>0</v>
      </c>
      <c r="AC12" s="2"/>
      <c r="AE12" s="99"/>
    </row>
    <row r="13" spans="1:31">
      <c r="A13" s="189" t="s">
        <v>30</v>
      </c>
      <c r="B13" s="82">
        <f>+'Clients Type and Title X 2020'!C30</f>
        <v>182040</v>
      </c>
      <c r="C13" s="82">
        <f>+'Clients Type and Title X 2020'!G30</f>
        <v>46120</v>
      </c>
      <c r="D13" s="81">
        <f t="shared" si="0"/>
        <v>0.25335091188749725</v>
      </c>
      <c r="E13" s="82">
        <f>+'Clients Type and Title X 2020'!D30</f>
        <v>62600</v>
      </c>
      <c r="F13" s="82">
        <f t="shared" si="16"/>
        <v>21240</v>
      </c>
      <c r="G13" s="82">
        <f t="shared" si="2"/>
        <v>21241.259564449676</v>
      </c>
      <c r="H13" s="82">
        <f t="shared" si="3"/>
        <v>83840</v>
      </c>
      <c r="I13" s="82">
        <f>+'Clients Type and Title X 2020'!E30</f>
        <v>72320</v>
      </c>
      <c r="J13" s="82">
        <f t="shared" si="4"/>
        <v>24540</v>
      </c>
      <c r="K13" s="82">
        <f t="shared" si="5"/>
        <v>24539.423190111829</v>
      </c>
      <c r="L13" s="191">
        <f t="shared" si="6"/>
        <v>96860</v>
      </c>
      <c r="M13" s="189" t="s">
        <v>30</v>
      </c>
      <c r="N13" s="82">
        <f>+'Clients Type and Title X 2020'!F30</f>
        <v>740</v>
      </c>
      <c r="O13" s="82">
        <f t="shared" ref="O13:O15" si="17">ROUND((P13),-1)</f>
        <v>250</v>
      </c>
      <c r="P13" s="82">
        <f t="shared" si="8"/>
        <v>251.09476162448499</v>
      </c>
      <c r="Q13" s="82">
        <f t="shared" si="9"/>
        <v>990</v>
      </c>
      <c r="R13" s="82">
        <f>+'Clients Type and Title X 2020'!H30</f>
        <v>270</v>
      </c>
      <c r="S13" s="82">
        <f t="shared" si="10"/>
        <v>90</v>
      </c>
      <c r="T13" s="82">
        <f t="shared" si="11"/>
        <v>91.615656268393167</v>
      </c>
      <c r="U13" s="82">
        <f t="shared" si="12"/>
        <v>360</v>
      </c>
      <c r="V13" s="193">
        <f t="shared" si="13"/>
        <v>0.33931724543849323</v>
      </c>
      <c r="W13"/>
      <c r="X13"/>
      <c r="Y13" s="2">
        <f t="shared" si="14"/>
        <v>46120</v>
      </c>
      <c r="Z13" s="2">
        <f t="shared" si="15"/>
        <v>0</v>
      </c>
      <c r="AC13" s="2"/>
      <c r="AE13" s="99"/>
    </row>
    <row r="14" spans="1:31">
      <c r="A14" s="189" t="s">
        <v>31</v>
      </c>
      <c r="B14" s="82">
        <f>+'Clients Type and Title X 2020'!C31</f>
        <v>159400</v>
      </c>
      <c r="C14" s="82">
        <f>+'Clients Type and Title X 2020'!G31</f>
        <v>5720</v>
      </c>
      <c r="D14" s="81">
        <f t="shared" si="0"/>
        <v>3.588456712672522E-2</v>
      </c>
      <c r="E14" s="82">
        <f>+'Clients Type and Title X 2020'!D31</f>
        <v>104350</v>
      </c>
      <c r="F14" s="82">
        <f t="shared" si="16"/>
        <v>3880</v>
      </c>
      <c r="G14" s="82">
        <f t="shared" si="2"/>
        <v>3883.9276418532013</v>
      </c>
      <c r="H14" s="82">
        <f t="shared" si="3"/>
        <v>108230</v>
      </c>
      <c r="I14" s="82">
        <f>+'Clients Type and Title X 2020'!E31</f>
        <v>33840</v>
      </c>
      <c r="J14" s="82">
        <f t="shared" si="4"/>
        <v>1260</v>
      </c>
      <c r="K14" s="82">
        <f t="shared" si="5"/>
        <v>1259.5314940135347</v>
      </c>
      <c r="L14" s="191">
        <f t="shared" si="6"/>
        <v>35100</v>
      </c>
      <c r="M14" s="189" t="s">
        <v>31</v>
      </c>
      <c r="N14" s="82">
        <f>+'Clients Type and Title X 2020'!F31</f>
        <v>13880</v>
      </c>
      <c r="O14" s="82">
        <f t="shared" si="17"/>
        <v>520</v>
      </c>
      <c r="P14" s="82">
        <f t="shared" si="8"/>
        <v>516.61634565330553</v>
      </c>
      <c r="Q14" s="82">
        <f t="shared" si="9"/>
        <v>14400</v>
      </c>
      <c r="R14" s="82">
        <f>+'Clients Type and Title X 2020'!H31</f>
        <v>1620</v>
      </c>
      <c r="S14" s="82">
        <f t="shared" si="10"/>
        <v>60</v>
      </c>
      <c r="T14" s="82">
        <f t="shared" si="11"/>
        <v>60.29672045809474</v>
      </c>
      <c r="U14" s="82">
        <f t="shared" si="12"/>
        <v>1680</v>
      </c>
      <c r="V14" s="193">
        <f t="shared" si="13"/>
        <v>3.7220197813638729E-2</v>
      </c>
      <c r="W14"/>
      <c r="X14"/>
      <c r="Y14" s="2">
        <f t="shared" si="14"/>
        <v>5720</v>
      </c>
      <c r="Z14" s="2">
        <f t="shared" si="15"/>
        <v>0</v>
      </c>
      <c r="AC14" s="2"/>
      <c r="AE14" s="99"/>
    </row>
    <row r="15" spans="1:31">
      <c r="A15" s="189" t="s">
        <v>32</v>
      </c>
      <c r="B15" s="82">
        <f>+'Clients Type and Title X 2020'!C32</f>
        <v>13780</v>
      </c>
      <c r="C15" s="82">
        <f>+'Clients Type and Title X 2020'!G32</f>
        <v>1860</v>
      </c>
      <c r="D15" s="81">
        <f t="shared" si="0"/>
        <v>0.13497822931785197</v>
      </c>
      <c r="E15" s="82">
        <f>+'Clients Type and Title X 2020'!D32</f>
        <v>10750</v>
      </c>
      <c r="F15" s="82">
        <f t="shared" si="16"/>
        <v>1680</v>
      </c>
      <c r="G15" s="82">
        <f t="shared" si="2"/>
        <v>1677.4328859060402</v>
      </c>
      <c r="H15" s="82">
        <f t="shared" si="3"/>
        <v>12430</v>
      </c>
      <c r="I15" s="82">
        <f>+'Clients Type and Title X 2020'!E32</f>
        <v>0</v>
      </c>
      <c r="J15" s="82">
        <f t="shared" si="4"/>
        <v>0</v>
      </c>
      <c r="K15" s="82">
        <f t="shared" si="5"/>
        <v>0</v>
      </c>
      <c r="L15" s="191">
        <f t="shared" si="6"/>
        <v>0</v>
      </c>
      <c r="M15" s="189" t="s">
        <v>32</v>
      </c>
      <c r="N15" s="82">
        <f>+'Clients Type and Title X 2020'!F32</f>
        <v>490</v>
      </c>
      <c r="O15" s="82">
        <f t="shared" si="17"/>
        <v>80</v>
      </c>
      <c r="P15" s="82">
        <f t="shared" si="8"/>
        <v>76.459731543624159</v>
      </c>
      <c r="Q15" s="82">
        <f t="shared" si="9"/>
        <v>570</v>
      </c>
      <c r="R15" s="82">
        <f>+'Clients Type and Title X 2020'!H32</f>
        <v>690</v>
      </c>
      <c r="S15" s="82">
        <f t="shared" si="10"/>
        <v>110</v>
      </c>
      <c r="T15" s="82">
        <f t="shared" si="11"/>
        <v>107.66778523489933</v>
      </c>
      <c r="U15" s="82">
        <f t="shared" si="12"/>
        <v>800</v>
      </c>
      <c r="V15" s="193">
        <f t="shared" si="13"/>
        <v>0.15604026845637584</v>
      </c>
      <c r="W15"/>
      <c r="X15"/>
      <c r="Y15" s="2">
        <f t="shared" si="14"/>
        <v>1870</v>
      </c>
      <c r="Z15" s="2">
        <f t="shared" si="15"/>
        <v>10</v>
      </c>
      <c r="AC15" s="2"/>
      <c r="AE15" s="99"/>
    </row>
    <row r="16" spans="1:31">
      <c r="A16" s="189" t="s">
        <v>33</v>
      </c>
      <c r="B16" s="82">
        <f>+'Clients Type and Title X 2020'!C33</f>
        <v>21790</v>
      </c>
      <c r="C16" s="82">
        <f>+'Clients Type and Title X 2020'!G33</f>
        <v>4010</v>
      </c>
      <c r="D16" s="81">
        <f t="shared" si="0"/>
        <v>0.18402937127122534</v>
      </c>
      <c r="E16" s="82">
        <f>+'Clients Type and Title X 2020'!D33</f>
        <v>10770</v>
      </c>
      <c r="F16" s="82">
        <f t="shared" si="16"/>
        <v>2430</v>
      </c>
      <c r="G16" s="82">
        <f t="shared" si="2"/>
        <v>2429.0044994375703</v>
      </c>
      <c r="H16" s="82">
        <f t="shared" si="3"/>
        <v>13200</v>
      </c>
      <c r="I16" s="82">
        <f>+'Clients Type and Title X 2020'!E33</f>
        <v>6530</v>
      </c>
      <c r="J16" s="82">
        <f t="shared" si="4"/>
        <v>1470</v>
      </c>
      <c r="K16" s="82">
        <f t="shared" si="5"/>
        <v>1472.7390326209224</v>
      </c>
      <c r="L16" s="191">
        <f t="shared" si="6"/>
        <v>8000</v>
      </c>
      <c r="M16" s="189" t="s">
        <v>33</v>
      </c>
      <c r="N16" s="82">
        <f>+'Clients Type and Title X 2020'!F33</f>
        <v>70</v>
      </c>
      <c r="O16" s="82">
        <f>ROUND((P16),-1)</f>
        <v>20</v>
      </c>
      <c r="P16" s="82">
        <f t="shared" si="8"/>
        <v>15.78740157480315</v>
      </c>
      <c r="Q16" s="82">
        <f t="shared" si="9"/>
        <v>90</v>
      </c>
      <c r="R16" s="82">
        <f>+'Clients Type and Title X 2020'!H33</f>
        <v>410</v>
      </c>
      <c r="S16" s="82">
        <f t="shared" si="10"/>
        <v>90</v>
      </c>
      <c r="T16" s="82">
        <f t="shared" si="11"/>
        <v>92.469066366704169</v>
      </c>
      <c r="U16" s="82">
        <f t="shared" si="12"/>
        <v>500</v>
      </c>
      <c r="V16" s="193">
        <f t="shared" si="13"/>
        <v>0.22553430821147358</v>
      </c>
      <c r="W16"/>
      <c r="X16"/>
      <c r="Y16" s="2">
        <f t="shared" si="14"/>
        <v>4010</v>
      </c>
      <c r="Z16" s="2">
        <f t="shared" si="15"/>
        <v>0</v>
      </c>
      <c r="AC16" s="2"/>
      <c r="AE16" s="99"/>
    </row>
    <row r="17" spans="1:31">
      <c r="A17" s="189" t="s">
        <v>34</v>
      </c>
      <c r="B17" s="82">
        <f>+'Clients Type and Title X 2020'!C34</f>
        <v>146910</v>
      </c>
      <c r="C17" s="82">
        <f>+'Clients Type and Title X 2020'!G34</f>
        <v>29630</v>
      </c>
      <c r="D17" s="81">
        <f t="shared" si="0"/>
        <v>0.20168810836566606</v>
      </c>
      <c r="E17" s="82">
        <f>+'Clients Type and Title X 2020'!D34</f>
        <v>101230</v>
      </c>
      <c r="F17" s="82">
        <f t="shared" si="16"/>
        <v>25580</v>
      </c>
      <c r="G17" s="82">
        <f t="shared" si="2"/>
        <v>25575.07588676671</v>
      </c>
      <c r="H17" s="82">
        <f t="shared" si="3"/>
        <v>126810</v>
      </c>
      <c r="I17" s="82">
        <f>+'Clients Type and Title X 2020'!E34</f>
        <v>4370</v>
      </c>
      <c r="J17" s="82">
        <f t="shared" si="4"/>
        <v>1100</v>
      </c>
      <c r="K17" s="82">
        <f t="shared" si="5"/>
        <v>1104.050989085948</v>
      </c>
      <c r="L17" s="191">
        <f t="shared" si="6"/>
        <v>5470</v>
      </c>
      <c r="M17" s="189" t="s">
        <v>34</v>
      </c>
      <c r="N17" s="82">
        <f>+'Clients Type and Title X 2020'!F34</f>
        <v>5150</v>
      </c>
      <c r="O17" s="82">
        <f t="shared" ref="O17:O54" si="18">ROUND((P17),-1)</f>
        <v>1300</v>
      </c>
      <c r="P17" s="82">
        <f t="shared" si="8"/>
        <v>1301.112721691678</v>
      </c>
      <c r="Q17" s="82">
        <f t="shared" si="9"/>
        <v>6450</v>
      </c>
      <c r="R17" s="82">
        <f>+'Clients Type and Title X 2020'!H34</f>
        <v>6530</v>
      </c>
      <c r="S17" s="82">
        <f t="shared" si="10"/>
        <v>1650</v>
      </c>
      <c r="T17" s="82">
        <f t="shared" si="11"/>
        <v>1649.7604024556615</v>
      </c>
      <c r="U17" s="82">
        <f t="shared" si="12"/>
        <v>8180</v>
      </c>
      <c r="V17" s="193">
        <f t="shared" si="13"/>
        <v>0.25264324693042289</v>
      </c>
      <c r="W17"/>
      <c r="X17"/>
      <c r="Y17" s="2">
        <f t="shared" si="14"/>
        <v>29630</v>
      </c>
      <c r="Z17" s="2">
        <f t="shared" si="15"/>
        <v>0</v>
      </c>
      <c r="AC17" s="2"/>
      <c r="AE17" s="99"/>
    </row>
    <row r="18" spans="1:31">
      <c r="A18" s="189" t="s">
        <v>35</v>
      </c>
      <c r="B18" s="82">
        <f>+'Clients Type and Title X 2020'!C35</f>
        <v>42860</v>
      </c>
      <c r="C18" s="82">
        <f>+'Clients Type and Title X 2020'!G35</f>
        <v>8120</v>
      </c>
      <c r="D18" s="81">
        <f t="shared" si="0"/>
        <v>0.18945403639757349</v>
      </c>
      <c r="E18" s="82">
        <f>+'Clients Type and Title X 2020'!D35</f>
        <v>26420</v>
      </c>
      <c r="F18" s="82">
        <f t="shared" si="16"/>
        <v>6180</v>
      </c>
      <c r="G18" s="82">
        <f t="shared" si="2"/>
        <v>6175.3137593552101</v>
      </c>
      <c r="H18" s="82">
        <f t="shared" si="3"/>
        <v>32600</v>
      </c>
      <c r="I18" s="82">
        <f>+'Clients Type and Title X 2020'!E35</f>
        <v>940</v>
      </c>
      <c r="J18" s="82">
        <f t="shared" si="4"/>
        <v>220</v>
      </c>
      <c r="K18" s="82">
        <f t="shared" si="5"/>
        <v>219.71214738054115</v>
      </c>
      <c r="L18" s="191">
        <f t="shared" si="6"/>
        <v>1160</v>
      </c>
      <c r="M18" s="189" t="s">
        <v>35</v>
      </c>
      <c r="N18" s="82">
        <f>+'Clients Type and Title X 2020'!F35</f>
        <v>2420</v>
      </c>
      <c r="O18" s="82">
        <f t="shared" si="18"/>
        <v>570</v>
      </c>
      <c r="P18" s="82">
        <f t="shared" si="8"/>
        <v>565.64191134139321</v>
      </c>
      <c r="Q18" s="82">
        <f t="shared" si="9"/>
        <v>2990</v>
      </c>
      <c r="R18" s="82">
        <f>+'Clients Type and Title X 2020'!H35</f>
        <v>4950</v>
      </c>
      <c r="S18" s="82">
        <f t="shared" si="10"/>
        <v>1160</v>
      </c>
      <c r="T18" s="82">
        <f t="shared" si="11"/>
        <v>1156.9948186528497</v>
      </c>
      <c r="U18" s="82">
        <f t="shared" si="12"/>
        <v>6110</v>
      </c>
      <c r="V18" s="193">
        <f t="shared" si="13"/>
        <v>0.2337363270005757</v>
      </c>
      <c r="W18"/>
      <c r="X18"/>
      <c r="Y18" s="2">
        <f t="shared" si="14"/>
        <v>8130</v>
      </c>
      <c r="Z18" s="2">
        <f t="shared" si="15"/>
        <v>10</v>
      </c>
      <c r="AC18" s="2"/>
      <c r="AE18" s="99"/>
    </row>
    <row r="19" spans="1:31">
      <c r="A19" s="189" t="s">
        <v>36</v>
      </c>
      <c r="B19" s="82">
        <f>+'Clients Type and Title X 2020'!C36</f>
        <v>27730</v>
      </c>
      <c r="C19" s="82">
        <f>+'Clients Type and Title X 2020'!G36</f>
        <v>8530</v>
      </c>
      <c r="D19" s="81">
        <f t="shared" si="0"/>
        <v>0.30760908763072486</v>
      </c>
      <c r="E19" s="82">
        <f>+'Clients Type and Title X 2020'!D36</f>
        <v>13360</v>
      </c>
      <c r="F19" s="82">
        <f t="shared" si="16"/>
        <v>5940</v>
      </c>
      <c r="G19" s="82">
        <f t="shared" si="2"/>
        <v>5935.458333333333</v>
      </c>
      <c r="H19" s="82">
        <f t="shared" si="3"/>
        <v>19300</v>
      </c>
      <c r="I19" s="82">
        <f>+'Clients Type and Title X 2020'!E36</f>
        <v>560</v>
      </c>
      <c r="J19" s="82">
        <f t="shared" si="4"/>
        <v>250</v>
      </c>
      <c r="K19" s="82">
        <f t="shared" si="5"/>
        <v>248.79166666666666</v>
      </c>
      <c r="L19" s="191">
        <f t="shared" si="6"/>
        <v>810</v>
      </c>
      <c r="M19" s="189" t="s">
        <v>36</v>
      </c>
      <c r="N19" s="82">
        <f>+'Clients Type and Title X 2020'!F36</f>
        <v>2780</v>
      </c>
      <c r="O19" s="82">
        <f t="shared" si="18"/>
        <v>1240</v>
      </c>
      <c r="P19" s="82">
        <f t="shared" si="8"/>
        <v>1235.0729166666667</v>
      </c>
      <c r="Q19" s="82">
        <f t="shared" si="9"/>
        <v>4020</v>
      </c>
      <c r="R19" s="82">
        <f>+'Clients Type and Title X 2020'!H36</f>
        <v>2510</v>
      </c>
      <c r="S19" s="82">
        <f t="shared" si="10"/>
        <v>1120</v>
      </c>
      <c r="T19" s="82">
        <f t="shared" si="11"/>
        <v>1115.1197916666667</v>
      </c>
      <c r="U19" s="82">
        <f t="shared" si="12"/>
        <v>3630</v>
      </c>
      <c r="V19" s="193">
        <f t="shared" si="13"/>
        <v>0.44427083333333334</v>
      </c>
      <c r="W19"/>
      <c r="X19"/>
      <c r="Y19" s="2">
        <f t="shared" si="14"/>
        <v>8550</v>
      </c>
      <c r="Z19" s="2">
        <f t="shared" si="15"/>
        <v>20</v>
      </c>
      <c r="AC19" s="2"/>
      <c r="AE19" s="99"/>
    </row>
    <row r="20" spans="1:31">
      <c r="A20" s="189" t="s">
        <v>37</v>
      </c>
      <c r="B20" s="82">
        <f>+'Clients Type and Title X 2020'!C37</f>
        <v>26660</v>
      </c>
      <c r="C20" s="82">
        <f>+'Clients Type and Title X 2020'!G37</f>
        <v>3000</v>
      </c>
      <c r="D20" s="81">
        <f t="shared" si="0"/>
        <v>0.11252813203300825</v>
      </c>
      <c r="E20" s="82">
        <f>+'Clients Type and Title X 2020'!D37</f>
        <v>8940</v>
      </c>
      <c r="F20" s="82">
        <f t="shared" si="16"/>
        <v>1130</v>
      </c>
      <c r="G20" s="82">
        <f t="shared" si="2"/>
        <v>1133.5587489433642</v>
      </c>
      <c r="H20" s="82">
        <f t="shared" si="3"/>
        <v>10070</v>
      </c>
      <c r="I20" s="82">
        <f>+'Clients Type and Title X 2020'!E37</f>
        <v>13520</v>
      </c>
      <c r="J20" s="82">
        <f t="shared" si="4"/>
        <v>1710</v>
      </c>
      <c r="K20" s="82">
        <f t="shared" si="5"/>
        <v>1714.2857142857142</v>
      </c>
      <c r="L20" s="191">
        <f t="shared" si="6"/>
        <v>15230</v>
      </c>
      <c r="M20" s="189" t="s">
        <v>37</v>
      </c>
      <c r="N20" s="82">
        <f>+'Clients Type and Title X 2020'!F37</f>
        <v>0</v>
      </c>
      <c r="O20" s="82">
        <f t="shared" si="18"/>
        <v>0</v>
      </c>
      <c r="P20" s="82">
        <f t="shared" si="8"/>
        <v>0</v>
      </c>
      <c r="Q20" s="82">
        <f t="shared" si="9"/>
        <v>0</v>
      </c>
      <c r="R20" s="82">
        <f>+'Clients Type and Title X 2020'!H37</f>
        <v>1200</v>
      </c>
      <c r="S20" s="82">
        <f t="shared" si="10"/>
        <v>150</v>
      </c>
      <c r="T20" s="82">
        <f t="shared" si="11"/>
        <v>152.15553677092137</v>
      </c>
      <c r="U20" s="82">
        <f t="shared" si="12"/>
        <v>1350</v>
      </c>
      <c r="V20" s="193">
        <f t="shared" si="13"/>
        <v>0.12679628064243448</v>
      </c>
      <c r="W20"/>
      <c r="X20"/>
      <c r="Y20" s="2">
        <f t="shared" si="14"/>
        <v>2990</v>
      </c>
      <c r="Z20" s="2">
        <f t="shared" si="15"/>
        <v>-10</v>
      </c>
      <c r="AC20" s="2"/>
      <c r="AE20" s="99"/>
    </row>
    <row r="21" spans="1:31">
      <c r="A21" s="189" t="s">
        <v>38</v>
      </c>
      <c r="B21" s="82">
        <f>+'Clients Type and Title X 2020'!C38</f>
        <v>45510</v>
      </c>
      <c r="C21" s="82">
        <f>+'Clients Type and Title X 2020'!G38</f>
        <v>1070</v>
      </c>
      <c r="D21" s="81">
        <f t="shared" si="0"/>
        <v>2.3511316194243022E-2</v>
      </c>
      <c r="E21" s="82">
        <f>+'Clients Type and Title X 2020'!D38</f>
        <v>28820</v>
      </c>
      <c r="F21" s="82">
        <f t="shared" si="16"/>
        <v>690</v>
      </c>
      <c r="G21" s="82">
        <f t="shared" si="2"/>
        <v>693.91089108910887</v>
      </c>
      <c r="H21" s="82">
        <f t="shared" si="3"/>
        <v>29510</v>
      </c>
      <c r="I21" s="82">
        <f>+'Clients Type and Title X 2020'!E38</f>
        <v>13360</v>
      </c>
      <c r="J21" s="82">
        <f t="shared" si="4"/>
        <v>320</v>
      </c>
      <c r="K21" s="82">
        <f t="shared" si="5"/>
        <v>321.67416741674168</v>
      </c>
      <c r="L21" s="191">
        <f t="shared" si="6"/>
        <v>13680</v>
      </c>
      <c r="M21" s="189" t="s">
        <v>38</v>
      </c>
      <c r="N21" s="82">
        <f>+'Clients Type and Title X 2020'!F38</f>
        <v>2020</v>
      </c>
      <c r="O21" s="82">
        <f t="shared" si="18"/>
        <v>50</v>
      </c>
      <c r="P21" s="82">
        <f t="shared" si="8"/>
        <v>48.636363636363633</v>
      </c>
      <c r="Q21" s="82">
        <f t="shared" si="9"/>
        <v>2070</v>
      </c>
      <c r="R21" s="82">
        <f>+'Clients Type and Title X 2020'!H38</f>
        <v>240</v>
      </c>
      <c r="S21" s="82">
        <f t="shared" si="10"/>
        <v>10</v>
      </c>
      <c r="T21" s="82">
        <f t="shared" si="11"/>
        <v>5.7785778577857787</v>
      </c>
      <c r="U21" s="82">
        <f t="shared" si="12"/>
        <v>250</v>
      </c>
      <c r="V21" s="193">
        <f t="shared" si="13"/>
        <v>2.4077407740774076E-2</v>
      </c>
      <c r="W21"/>
      <c r="X21"/>
      <c r="Y21" s="2">
        <f t="shared" si="14"/>
        <v>1070</v>
      </c>
      <c r="Z21" s="2">
        <f t="shared" si="15"/>
        <v>0</v>
      </c>
      <c r="AC21" s="2"/>
      <c r="AE21" s="99"/>
    </row>
    <row r="22" spans="1:31">
      <c r="A22" s="189" t="s">
        <v>39</v>
      </c>
      <c r="B22" s="82">
        <f>+'Clients Type and Title X 2020'!C39</f>
        <v>55520</v>
      </c>
      <c r="C22" s="82">
        <f>+'Clients Type and Title X 2020'!G39</f>
        <v>7950</v>
      </c>
      <c r="D22" s="81">
        <f t="shared" si="0"/>
        <v>0.14319164265129683</v>
      </c>
      <c r="E22" s="82">
        <f>+'Clients Type and Title X 2020'!D39</f>
        <v>26440</v>
      </c>
      <c r="F22" s="82">
        <f t="shared" si="16"/>
        <v>4420</v>
      </c>
      <c r="G22" s="82">
        <f t="shared" si="2"/>
        <v>4418.7092705486648</v>
      </c>
      <c r="H22" s="82">
        <f t="shared" si="3"/>
        <v>30860</v>
      </c>
      <c r="I22" s="82">
        <f>+'Clients Type and Title X 2020'!E39</f>
        <v>18780</v>
      </c>
      <c r="J22" s="82">
        <f t="shared" si="4"/>
        <v>3140</v>
      </c>
      <c r="K22" s="82">
        <f t="shared" si="5"/>
        <v>3138.5537103216311</v>
      </c>
      <c r="L22" s="191">
        <f t="shared" si="6"/>
        <v>21920</v>
      </c>
      <c r="M22" s="189" t="s">
        <v>39</v>
      </c>
      <c r="N22" s="82">
        <f>+'Clients Type and Title X 2020'!F39</f>
        <v>2300</v>
      </c>
      <c r="O22" s="82">
        <f t="shared" si="18"/>
        <v>380</v>
      </c>
      <c r="P22" s="82">
        <f t="shared" si="8"/>
        <v>384.38091233970988</v>
      </c>
      <c r="Q22" s="82">
        <f t="shared" si="9"/>
        <v>2680</v>
      </c>
      <c r="R22" s="82">
        <f>+'Clients Type and Title X 2020'!H39</f>
        <v>50</v>
      </c>
      <c r="S22" s="82">
        <f t="shared" si="10"/>
        <v>10</v>
      </c>
      <c r="T22" s="82">
        <f t="shared" si="11"/>
        <v>8.3561067899936941</v>
      </c>
      <c r="U22" s="82">
        <f t="shared" si="12"/>
        <v>60</v>
      </c>
      <c r="V22" s="193">
        <f t="shared" si="13"/>
        <v>0.16712213579987387</v>
      </c>
      <c r="W22"/>
      <c r="X22"/>
      <c r="Y22" s="2">
        <f t="shared" si="14"/>
        <v>7950</v>
      </c>
      <c r="Z22" s="2">
        <f t="shared" si="15"/>
        <v>0</v>
      </c>
      <c r="AC22" s="2"/>
      <c r="AE22" s="99"/>
    </row>
    <row r="23" spans="1:31">
      <c r="A23" s="189" t="s">
        <v>40</v>
      </c>
      <c r="B23" s="82">
        <f>+'Clients Type and Title X 2020'!C40</f>
        <v>24730</v>
      </c>
      <c r="C23" s="82">
        <f>+'Clients Type and Title X 2020'!G40</f>
        <v>6330</v>
      </c>
      <c r="D23" s="81">
        <f t="shared" si="0"/>
        <v>0.255964415689446</v>
      </c>
      <c r="E23" s="82">
        <f>+'Clients Type and Title X 2020'!D40</f>
        <v>11410</v>
      </c>
      <c r="F23" s="82">
        <f t="shared" si="16"/>
        <v>3930</v>
      </c>
      <c r="G23" s="82">
        <f t="shared" si="2"/>
        <v>3925.2880434782605</v>
      </c>
      <c r="H23" s="82">
        <f t="shared" si="3"/>
        <v>15340</v>
      </c>
      <c r="I23" s="82">
        <f>+'Clients Type and Title X 2020'!E40</f>
        <v>0</v>
      </c>
      <c r="J23" s="82">
        <f t="shared" si="4"/>
        <v>0</v>
      </c>
      <c r="K23" s="82">
        <f t="shared" si="5"/>
        <v>0</v>
      </c>
      <c r="L23" s="191">
        <f t="shared" si="6"/>
        <v>0</v>
      </c>
      <c r="M23" s="189" t="s">
        <v>40</v>
      </c>
      <c r="N23" s="82">
        <f>+'Clients Type and Title X 2020'!F40</f>
        <v>940</v>
      </c>
      <c r="O23" s="82">
        <f t="shared" si="18"/>
        <v>320</v>
      </c>
      <c r="P23" s="82">
        <f t="shared" si="8"/>
        <v>323.38043478260869</v>
      </c>
      <c r="Q23" s="82">
        <f t="shared" si="9"/>
        <v>1260</v>
      </c>
      <c r="R23" s="82">
        <f>+'Clients Type and Title X 2020'!H40</f>
        <v>6040</v>
      </c>
      <c r="S23" s="82">
        <f t="shared" si="10"/>
        <v>2080</v>
      </c>
      <c r="T23" s="82">
        <f t="shared" si="11"/>
        <v>2077.891304347826</v>
      </c>
      <c r="U23" s="82">
        <f t="shared" si="12"/>
        <v>8120</v>
      </c>
      <c r="V23" s="193">
        <f t="shared" si="13"/>
        <v>0.34402173913043477</v>
      </c>
      <c r="W23"/>
      <c r="X23"/>
      <c r="Y23" s="2">
        <f t="shared" si="14"/>
        <v>6330</v>
      </c>
      <c r="Z23" s="2">
        <f t="shared" si="15"/>
        <v>0</v>
      </c>
      <c r="AC23" s="2"/>
      <c r="AE23" s="99"/>
    </row>
    <row r="24" spans="1:31">
      <c r="A24" s="189" t="s">
        <v>41</v>
      </c>
      <c r="B24" s="82">
        <f>+'Clients Type and Title X 2020'!C41</f>
        <v>69930</v>
      </c>
      <c r="C24" s="82">
        <f>+'Clients Type and Title X 2020'!G41</f>
        <v>32860</v>
      </c>
      <c r="D24" s="81">
        <f t="shared" si="0"/>
        <v>0.46989846989846989</v>
      </c>
      <c r="E24" s="82">
        <f>+'Clients Type and Title X 2020'!D41</f>
        <v>23200</v>
      </c>
      <c r="F24" s="82">
        <f t="shared" si="16"/>
        <v>20570</v>
      </c>
      <c r="G24" s="82">
        <f t="shared" si="2"/>
        <v>20565.200971135688</v>
      </c>
      <c r="H24" s="82">
        <f t="shared" si="3"/>
        <v>43770</v>
      </c>
      <c r="I24" s="82">
        <f>+'Clients Type and Title X 2020'!E41</f>
        <v>10830</v>
      </c>
      <c r="J24" s="82">
        <f t="shared" si="4"/>
        <v>9600</v>
      </c>
      <c r="K24" s="82">
        <f t="shared" si="5"/>
        <v>9600.0485567844607</v>
      </c>
      <c r="L24" s="191">
        <f t="shared" si="6"/>
        <v>20430</v>
      </c>
      <c r="M24" s="189" t="s">
        <v>41</v>
      </c>
      <c r="N24" s="82">
        <f>+'Clients Type and Title X 2020'!F41</f>
        <v>2090</v>
      </c>
      <c r="O24" s="82">
        <f t="shared" si="18"/>
        <v>1850</v>
      </c>
      <c r="P24" s="82">
        <f t="shared" si="8"/>
        <v>1852.640949554896</v>
      </c>
      <c r="Q24" s="82">
        <f t="shared" si="9"/>
        <v>3940</v>
      </c>
      <c r="R24" s="82">
        <f>+'Clients Type and Title X 2020'!H41</f>
        <v>960</v>
      </c>
      <c r="S24" s="82">
        <f t="shared" si="10"/>
        <v>850</v>
      </c>
      <c r="T24" s="82">
        <f t="shared" si="11"/>
        <v>850.97383328837327</v>
      </c>
      <c r="U24" s="82">
        <f t="shared" si="12"/>
        <v>1810</v>
      </c>
      <c r="V24" s="193">
        <f t="shared" si="13"/>
        <v>0.88643107634205554</v>
      </c>
      <c r="W24"/>
      <c r="X24"/>
      <c r="Y24" s="2">
        <f t="shared" si="14"/>
        <v>32870</v>
      </c>
      <c r="Z24" s="2">
        <f t="shared" si="15"/>
        <v>10</v>
      </c>
      <c r="AC24" s="2"/>
      <c r="AE24" s="99"/>
    </row>
    <row r="25" spans="1:31">
      <c r="A25" s="189" t="s">
        <v>42</v>
      </c>
      <c r="B25" s="82">
        <f>+'Clients Type and Title X 2020'!C42</f>
        <v>86830</v>
      </c>
      <c r="C25" s="82">
        <f>+'Clients Type and Title X 2020'!G42</f>
        <v>12040</v>
      </c>
      <c r="D25" s="81">
        <f t="shared" si="0"/>
        <v>0.13866175285039734</v>
      </c>
      <c r="E25" s="82">
        <f>+'Clients Type and Title X 2020'!D42</f>
        <v>45960</v>
      </c>
      <c r="F25" s="82">
        <f t="shared" si="16"/>
        <v>7400</v>
      </c>
      <c r="G25" s="82">
        <f t="shared" si="2"/>
        <v>7398.8287204171684</v>
      </c>
      <c r="H25" s="82">
        <f t="shared" si="3"/>
        <v>53360</v>
      </c>
      <c r="I25" s="82">
        <f>+'Clients Type and Title X 2020'!E42</f>
        <v>0</v>
      </c>
      <c r="J25" s="82">
        <f t="shared" si="4"/>
        <v>0</v>
      </c>
      <c r="K25" s="82">
        <f t="shared" si="5"/>
        <v>0</v>
      </c>
      <c r="L25" s="191">
        <f t="shared" si="6"/>
        <v>0</v>
      </c>
      <c r="M25" s="189" t="s">
        <v>42</v>
      </c>
      <c r="N25" s="82">
        <f>+'Clients Type and Title X 2020'!F42</f>
        <v>9020</v>
      </c>
      <c r="O25" s="82">
        <f t="shared" si="18"/>
        <v>1450</v>
      </c>
      <c r="P25" s="82">
        <f t="shared" si="8"/>
        <v>1452.0764808129429</v>
      </c>
      <c r="Q25" s="82">
        <f t="shared" si="9"/>
        <v>10470</v>
      </c>
      <c r="R25" s="82">
        <f>+'Clients Type and Title X 2020'!H42</f>
        <v>19810</v>
      </c>
      <c r="S25" s="82">
        <f t="shared" si="10"/>
        <v>3190</v>
      </c>
      <c r="T25" s="82">
        <f t="shared" si="11"/>
        <v>3189.0947987698892</v>
      </c>
      <c r="U25" s="82">
        <f t="shared" si="12"/>
        <v>23000</v>
      </c>
      <c r="V25" s="193">
        <f t="shared" si="13"/>
        <v>0.16098408878192272</v>
      </c>
      <c r="W25"/>
      <c r="X25"/>
      <c r="Y25" s="2">
        <f t="shared" si="14"/>
        <v>12040</v>
      </c>
      <c r="Z25" s="2">
        <f t="shared" si="15"/>
        <v>0</v>
      </c>
      <c r="AC25" s="2"/>
      <c r="AE25" s="99"/>
    </row>
    <row r="26" spans="1:31">
      <c r="A26" s="189" t="s">
        <v>43</v>
      </c>
      <c r="B26" s="82">
        <f>+'Clients Type and Title X 2020'!C43</f>
        <v>72250</v>
      </c>
      <c r="C26" s="82">
        <f>+'Clients Type and Title X 2020'!G43</f>
        <v>29460</v>
      </c>
      <c r="D26" s="81">
        <f t="shared" si="0"/>
        <v>0.40775086505190311</v>
      </c>
      <c r="E26" s="82">
        <f>+'Clients Type and Title X 2020'!D43</f>
        <v>25450</v>
      </c>
      <c r="F26" s="82">
        <f t="shared" si="16"/>
        <v>17520</v>
      </c>
      <c r="G26" s="82">
        <f t="shared" si="2"/>
        <v>17521.780789904184</v>
      </c>
      <c r="H26" s="82">
        <f t="shared" si="3"/>
        <v>42970</v>
      </c>
      <c r="I26" s="82">
        <f>+'Clients Type and Title X 2020'!E43</f>
        <v>11180</v>
      </c>
      <c r="J26" s="82">
        <f t="shared" si="4"/>
        <v>7700</v>
      </c>
      <c r="K26" s="82">
        <f t="shared" si="5"/>
        <v>7697.1909324608559</v>
      </c>
      <c r="L26" s="191">
        <f t="shared" si="6"/>
        <v>18880</v>
      </c>
      <c r="M26" s="189" t="s">
        <v>43</v>
      </c>
      <c r="N26" s="82">
        <f>+'Clients Type and Title X 2020'!F43</f>
        <v>5480</v>
      </c>
      <c r="O26" s="82">
        <f t="shared" si="18"/>
        <v>3770</v>
      </c>
      <c r="P26" s="82">
        <f t="shared" si="8"/>
        <v>3772.8628184155177</v>
      </c>
      <c r="Q26" s="82">
        <f t="shared" si="9"/>
        <v>9250</v>
      </c>
      <c r="R26" s="82">
        <f>+'Clients Type and Title X 2020'!H43</f>
        <v>690</v>
      </c>
      <c r="S26" s="82">
        <f t="shared" si="10"/>
        <v>480</v>
      </c>
      <c r="T26" s="82">
        <f t="shared" si="11"/>
        <v>475.05024538443564</v>
      </c>
      <c r="U26" s="82">
        <f t="shared" si="12"/>
        <v>1170</v>
      </c>
      <c r="V26" s="193">
        <f t="shared" si="13"/>
        <v>0.68847861649918207</v>
      </c>
      <c r="W26"/>
      <c r="X26"/>
      <c r="Y26" s="2">
        <f t="shared" si="14"/>
        <v>29470</v>
      </c>
      <c r="Z26" s="2">
        <f t="shared" si="15"/>
        <v>10</v>
      </c>
      <c r="AC26" s="2"/>
      <c r="AE26" s="99"/>
    </row>
    <row r="27" spans="1:31">
      <c r="A27" s="189" t="s">
        <v>44</v>
      </c>
      <c r="B27" s="82">
        <f>+'Clients Type and Title X 2020'!C44</f>
        <v>47620</v>
      </c>
      <c r="C27" s="82">
        <f>+'Clients Type and Title X 2020'!G44</f>
        <v>31330</v>
      </c>
      <c r="D27" s="81">
        <f t="shared" si="0"/>
        <v>0.65791684166316677</v>
      </c>
      <c r="E27" s="82">
        <f>+'Clients Type and Title X 2020'!D44</f>
        <v>7110</v>
      </c>
      <c r="F27" s="82">
        <f t="shared" si="16"/>
        <v>13670</v>
      </c>
      <c r="G27" s="82">
        <f t="shared" si="2"/>
        <v>13674.419889502764</v>
      </c>
      <c r="H27" s="82">
        <f t="shared" si="3"/>
        <v>20780</v>
      </c>
      <c r="I27" s="82">
        <f>+'Clients Type and Title X 2020'!E44</f>
        <v>1570</v>
      </c>
      <c r="J27" s="82">
        <f t="shared" si="4"/>
        <v>3020</v>
      </c>
      <c r="K27" s="82">
        <f t="shared" si="5"/>
        <v>3019.5273173726214</v>
      </c>
      <c r="L27" s="191">
        <f t="shared" si="6"/>
        <v>4590</v>
      </c>
      <c r="M27" s="189" t="s">
        <v>44</v>
      </c>
      <c r="N27" s="82">
        <f>+'Clients Type and Title X 2020'!F44</f>
        <v>230</v>
      </c>
      <c r="O27" s="82">
        <f t="shared" si="18"/>
        <v>440</v>
      </c>
      <c r="P27" s="82">
        <f t="shared" si="8"/>
        <v>442.35113566605281</v>
      </c>
      <c r="Q27" s="82">
        <f t="shared" si="9"/>
        <v>670</v>
      </c>
      <c r="R27" s="82">
        <f>+'Clients Type and Title X 2020'!H44</f>
        <v>7380</v>
      </c>
      <c r="S27" s="82">
        <f t="shared" si="10"/>
        <v>14190</v>
      </c>
      <c r="T27" s="82">
        <f t="shared" si="11"/>
        <v>14193.701657458565</v>
      </c>
      <c r="U27" s="82">
        <f t="shared" si="12"/>
        <v>21570</v>
      </c>
      <c r="V27" s="193">
        <f t="shared" si="13"/>
        <v>1.9232658072437079</v>
      </c>
      <c r="W27"/>
      <c r="X27"/>
      <c r="Y27" s="2">
        <f t="shared" si="14"/>
        <v>31320</v>
      </c>
      <c r="Z27" s="2">
        <f t="shared" si="15"/>
        <v>-10</v>
      </c>
      <c r="AC27" s="2"/>
      <c r="AE27" s="99"/>
    </row>
    <row r="28" spans="1:31">
      <c r="A28" s="189" t="s">
        <v>45</v>
      </c>
      <c r="B28" s="82">
        <f>+'Clients Type and Title X 2020'!C45</f>
        <v>40250</v>
      </c>
      <c r="C28" s="82">
        <f>+'Clients Type and Title X 2020'!G45</f>
        <v>750</v>
      </c>
      <c r="D28" s="81">
        <f t="shared" si="0"/>
        <v>1.8633540372670808E-2</v>
      </c>
      <c r="E28" s="82">
        <f>+'Clients Type and Title X 2020'!D45</f>
        <v>11440</v>
      </c>
      <c r="F28" s="82">
        <f t="shared" si="16"/>
        <v>220</v>
      </c>
      <c r="G28" s="82">
        <f t="shared" si="2"/>
        <v>217.21518987341773</v>
      </c>
      <c r="H28" s="82">
        <f t="shared" si="3"/>
        <v>11660</v>
      </c>
      <c r="I28" s="82">
        <f>+'Clients Type and Title X 2020'!E45</f>
        <v>25470</v>
      </c>
      <c r="J28" s="82">
        <f t="shared" si="4"/>
        <v>480</v>
      </c>
      <c r="K28" s="82">
        <f t="shared" si="5"/>
        <v>483.60759493670889</v>
      </c>
      <c r="L28" s="191">
        <f t="shared" si="6"/>
        <v>25950</v>
      </c>
      <c r="M28" s="189" t="s">
        <v>45</v>
      </c>
      <c r="N28" s="82">
        <f>+'Clients Type and Title X 2020'!F45</f>
        <v>400</v>
      </c>
      <c r="O28" s="82">
        <f t="shared" si="18"/>
        <v>10</v>
      </c>
      <c r="P28" s="82">
        <f t="shared" si="8"/>
        <v>7.59493670886076</v>
      </c>
      <c r="Q28" s="82">
        <f t="shared" si="9"/>
        <v>410</v>
      </c>
      <c r="R28" s="82">
        <f>+'Clients Type and Title X 2020'!H45</f>
        <v>2190</v>
      </c>
      <c r="S28" s="82">
        <f t="shared" si="10"/>
        <v>40</v>
      </c>
      <c r="T28" s="82">
        <f t="shared" si="11"/>
        <v>41.582278481012658</v>
      </c>
      <c r="U28" s="82">
        <f t="shared" si="12"/>
        <v>2230</v>
      </c>
      <c r="V28" s="193">
        <f t="shared" si="13"/>
        <v>1.8987341772151899E-2</v>
      </c>
      <c r="W28"/>
      <c r="X28"/>
      <c r="Y28" s="2">
        <f t="shared" si="14"/>
        <v>750</v>
      </c>
      <c r="Z28" s="2">
        <f t="shared" si="15"/>
        <v>0</v>
      </c>
      <c r="AC28" s="2"/>
      <c r="AE28" s="99"/>
    </row>
    <row r="29" spans="1:31">
      <c r="A29" s="189" t="s">
        <v>46</v>
      </c>
      <c r="B29" s="82">
        <f>+'Clients Type and Title X 2020'!C46</f>
        <v>63620</v>
      </c>
      <c r="C29" s="82">
        <f>+'Clients Type and Title X 2020'!G46</f>
        <v>23200</v>
      </c>
      <c r="D29" s="81">
        <f t="shared" si="0"/>
        <v>0.36466519962276012</v>
      </c>
      <c r="E29" s="82">
        <f>+'Clients Type and Title X 2020'!D46</f>
        <v>21340</v>
      </c>
      <c r="F29" s="82">
        <f t="shared" si="16"/>
        <v>12250</v>
      </c>
      <c r="G29" s="82">
        <f t="shared" si="2"/>
        <v>12248.589807026225</v>
      </c>
      <c r="H29" s="82">
        <f t="shared" si="3"/>
        <v>33590</v>
      </c>
      <c r="I29" s="82">
        <f>+'Clients Type and Title X 2020'!E46</f>
        <v>9330</v>
      </c>
      <c r="J29" s="82">
        <f t="shared" si="4"/>
        <v>5360</v>
      </c>
      <c r="K29" s="82">
        <f t="shared" si="5"/>
        <v>5355.170707570509</v>
      </c>
      <c r="L29" s="191">
        <f t="shared" si="6"/>
        <v>14690</v>
      </c>
      <c r="M29" s="189" t="s">
        <v>46</v>
      </c>
      <c r="N29" s="82">
        <f>+'Clients Type and Title X 2020'!F46</f>
        <v>5760</v>
      </c>
      <c r="O29" s="82">
        <f t="shared" si="18"/>
        <v>3310</v>
      </c>
      <c r="P29" s="82">
        <f t="shared" si="8"/>
        <v>3306.0860959920828</v>
      </c>
      <c r="Q29" s="82">
        <f t="shared" si="9"/>
        <v>9070</v>
      </c>
      <c r="R29" s="82">
        <f>+'Clients Type and Title X 2020'!H46</f>
        <v>3990</v>
      </c>
      <c r="S29" s="82">
        <f t="shared" si="10"/>
        <v>2290</v>
      </c>
      <c r="T29" s="82">
        <f t="shared" si="11"/>
        <v>2290.1533894111826</v>
      </c>
      <c r="U29" s="82">
        <f t="shared" si="12"/>
        <v>6280</v>
      </c>
      <c r="V29" s="193">
        <f t="shared" si="13"/>
        <v>0.57397328055418106</v>
      </c>
      <c r="W29"/>
      <c r="X29"/>
      <c r="Y29" s="2">
        <f t="shared" si="14"/>
        <v>23210</v>
      </c>
      <c r="Z29" s="2">
        <f t="shared" si="15"/>
        <v>10</v>
      </c>
      <c r="AC29" s="2"/>
      <c r="AE29" s="99"/>
    </row>
    <row r="30" spans="1:31">
      <c r="A30" s="189" t="s">
        <v>47</v>
      </c>
      <c r="B30" s="82">
        <f>+'Clients Type and Title X 2020'!C47</f>
        <v>18890</v>
      </c>
      <c r="C30" s="82">
        <f>+'Clients Type and Title X 2020'!G47</f>
        <v>6680</v>
      </c>
      <c r="D30" s="81">
        <f t="shared" si="0"/>
        <v>0.35362625727898361</v>
      </c>
      <c r="E30" s="82">
        <f>+'Clients Type and Title X 2020'!D47</f>
        <v>4120</v>
      </c>
      <c r="F30" s="82">
        <f t="shared" si="16"/>
        <v>2250</v>
      </c>
      <c r="G30" s="82">
        <f t="shared" si="2"/>
        <v>2254.0212940212941</v>
      </c>
      <c r="H30" s="82">
        <f t="shared" si="3"/>
        <v>6370</v>
      </c>
      <c r="I30" s="82">
        <f>+'Clients Type and Title X 2020'!E47</f>
        <v>2550</v>
      </c>
      <c r="J30" s="82">
        <f t="shared" si="4"/>
        <v>1400</v>
      </c>
      <c r="K30" s="82">
        <f t="shared" si="5"/>
        <v>1395.0859950859949</v>
      </c>
      <c r="L30" s="191">
        <f t="shared" si="6"/>
        <v>3950</v>
      </c>
      <c r="M30" s="189" t="s">
        <v>47</v>
      </c>
      <c r="N30" s="82">
        <f>+'Clients Type and Title X 2020'!F47</f>
        <v>20</v>
      </c>
      <c r="O30" s="82">
        <f t="shared" si="18"/>
        <v>10</v>
      </c>
      <c r="P30" s="82">
        <f t="shared" si="8"/>
        <v>10.941850941850941</v>
      </c>
      <c r="Q30" s="82">
        <f t="shared" si="9"/>
        <v>30</v>
      </c>
      <c r="R30" s="82">
        <f>+'Clients Type and Title X 2020'!H47</f>
        <v>5520</v>
      </c>
      <c r="S30" s="82">
        <f t="shared" si="10"/>
        <v>3020</v>
      </c>
      <c r="T30" s="82">
        <f t="shared" si="11"/>
        <v>3019.9508599508599</v>
      </c>
      <c r="U30" s="82">
        <f t="shared" si="12"/>
        <v>8540</v>
      </c>
      <c r="V30" s="193">
        <f t="shared" si="13"/>
        <v>0.54709254709254707</v>
      </c>
      <c r="W30"/>
      <c r="X30"/>
      <c r="Y30" s="2">
        <f t="shared" si="14"/>
        <v>6680</v>
      </c>
      <c r="Z30" s="2">
        <f t="shared" si="15"/>
        <v>0</v>
      </c>
      <c r="AC30" s="2"/>
      <c r="AE30" s="99"/>
    </row>
    <row r="31" spans="1:31">
      <c r="A31" s="189" t="s">
        <v>48</v>
      </c>
      <c r="B31" s="82">
        <f>+'Clients Type and Title X 2020'!C48</f>
        <v>25100</v>
      </c>
      <c r="C31" s="82">
        <f>+'Clients Type and Title X 2020'!G48</f>
        <v>5900</v>
      </c>
      <c r="D31" s="81">
        <f t="shared" si="0"/>
        <v>0.23505976095617531</v>
      </c>
      <c r="E31" s="82">
        <f>+'Clients Type and Title X 2020'!D48</f>
        <v>12930</v>
      </c>
      <c r="F31" s="82">
        <f t="shared" si="16"/>
        <v>3970</v>
      </c>
      <c r="G31" s="82">
        <f t="shared" si="2"/>
        <v>3973.2812500000005</v>
      </c>
      <c r="H31" s="82">
        <f t="shared" si="3"/>
        <v>16900</v>
      </c>
      <c r="I31" s="82">
        <f>+'Clients Type and Title X 2020'!E48</f>
        <v>790</v>
      </c>
      <c r="J31" s="82">
        <f t="shared" si="4"/>
        <v>240</v>
      </c>
      <c r="K31" s="82">
        <f t="shared" si="5"/>
        <v>242.76041666666669</v>
      </c>
      <c r="L31" s="191">
        <f t="shared" si="6"/>
        <v>1030</v>
      </c>
      <c r="M31" s="189" t="s">
        <v>48</v>
      </c>
      <c r="N31" s="82">
        <f>+'Clients Type and Title X 2020'!F48</f>
        <v>1500</v>
      </c>
      <c r="O31" s="82">
        <f t="shared" si="18"/>
        <v>460</v>
      </c>
      <c r="P31" s="82">
        <f t="shared" si="8"/>
        <v>460.9375</v>
      </c>
      <c r="Q31" s="82">
        <f t="shared" si="9"/>
        <v>1960</v>
      </c>
      <c r="R31" s="82">
        <f>+'Clients Type and Title X 2020'!H48</f>
        <v>3980</v>
      </c>
      <c r="S31" s="82">
        <f t="shared" si="10"/>
        <v>1220</v>
      </c>
      <c r="T31" s="82">
        <f t="shared" si="11"/>
        <v>1223.0208333333335</v>
      </c>
      <c r="U31" s="82">
        <f t="shared" si="12"/>
        <v>5200</v>
      </c>
      <c r="V31" s="193">
        <f t="shared" si="13"/>
        <v>0.30729166666666669</v>
      </c>
      <c r="W31"/>
      <c r="X31"/>
      <c r="Y31" s="2">
        <f t="shared" si="14"/>
        <v>5890</v>
      </c>
      <c r="Z31" s="2">
        <f t="shared" si="15"/>
        <v>-10</v>
      </c>
      <c r="AC31" s="2"/>
      <c r="AE31" s="99"/>
    </row>
    <row r="32" spans="1:31">
      <c r="A32" s="189" t="s">
        <v>49</v>
      </c>
      <c r="B32" s="82">
        <f>+'Clients Type and Title X 2020'!C49</f>
        <v>19360</v>
      </c>
      <c r="C32" s="82">
        <f>+'Clients Type and Title X 2020'!G49</f>
        <v>6460</v>
      </c>
      <c r="D32" s="81">
        <f t="shared" si="0"/>
        <v>0.33367768595041325</v>
      </c>
      <c r="E32" s="82">
        <f>+'Clients Type and Title X 2020'!D49</f>
        <v>8540</v>
      </c>
      <c r="F32" s="82">
        <f t="shared" si="16"/>
        <v>4280</v>
      </c>
      <c r="G32" s="82">
        <f t="shared" si="2"/>
        <v>4276.6201550387595</v>
      </c>
      <c r="H32" s="82">
        <f t="shared" si="3"/>
        <v>12820</v>
      </c>
      <c r="I32" s="82">
        <f>+'Clients Type and Title X 2020'!E49</f>
        <v>3870</v>
      </c>
      <c r="J32" s="82">
        <f t="shared" si="4"/>
        <v>1940</v>
      </c>
      <c r="K32" s="82">
        <f t="shared" si="5"/>
        <v>1938</v>
      </c>
      <c r="L32" s="191">
        <f t="shared" si="6"/>
        <v>5810</v>
      </c>
      <c r="M32" s="189" t="s">
        <v>49</v>
      </c>
      <c r="N32" s="82">
        <f>+'Clients Type and Title X 2020'!F49</f>
        <v>20</v>
      </c>
      <c r="O32" s="82">
        <f t="shared" si="18"/>
        <v>10</v>
      </c>
      <c r="P32" s="82">
        <f t="shared" si="8"/>
        <v>10.015503875968992</v>
      </c>
      <c r="Q32" s="82">
        <f t="shared" si="9"/>
        <v>30</v>
      </c>
      <c r="R32" s="82">
        <f>+'Clients Type and Title X 2020'!H49</f>
        <v>470</v>
      </c>
      <c r="S32" s="82">
        <f t="shared" si="10"/>
        <v>240</v>
      </c>
      <c r="T32" s="82">
        <f t="shared" si="11"/>
        <v>235.36434108527132</v>
      </c>
      <c r="U32" s="82">
        <f t="shared" si="12"/>
        <v>710</v>
      </c>
      <c r="V32" s="193">
        <f t="shared" si="13"/>
        <v>0.50077519379844959</v>
      </c>
      <c r="W32"/>
      <c r="X32"/>
      <c r="Y32" s="2">
        <f t="shared" si="14"/>
        <v>6470</v>
      </c>
      <c r="Z32" s="2">
        <f t="shared" si="15"/>
        <v>10</v>
      </c>
      <c r="AC32" s="2"/>
      <c r="AE32" s="99"/>
    </row>
    <row r="33" spans="1:31">
      <c r="A33" s="189" t="s">
        <v>50</v>
      </c>
      <c r="B33" s="82">
        <f>+'Clients Type and Title X 2020'!C50</f>
        <v>14240</v>
      </c>
      <c r="C33" s="82">
        <f>+'Clients Type and Title X 2020'!G50</f>
        <v>7370</v>
      </c>
      <c r="D33" s="81">
        <f t="shared" si="0"/>
        <v>0.5175561797752809</v>
      </c>
      <c r="E33" s="82">
        <f>+'Clients Type and Title X 2020'!D50</f>
        <v>3300</v>
      </c>
      <c r="F33" s="82">
        <f t="shared" si="16"/>
        <v>3540</v>
      </c>
      <c r="G33" s="82">
        <f t="shared" si="2"/>
        <v>3540.1746724890832</v>
      </c>
      <c r="H33" s="82">
        <f t="shared" si="3"/>
        <v>6840</v>
      </c>
      <c r="I33" s="82">
        <f>+'Clients Type and Title X 2020'!E50</f>
        <v>0</v>
      </c>
      <c r="J33" s="82">
        <f t="shared" si="4"/>
        <v>0</v>
      </c>
      <c r="K33" s="82">
        <f t="shared" si="5"/>
        <v>0</v>
      </c>
      <c r="L33" s="191">
        <f t="shared" si="6"/>
        <v>0</v>
      </c>
      <c r="M33" s="189" t="s">
        <v>50</v>
      </c>
      <c r="N33" s="82">
        <f>+'Clients Type and Title X 2020'!F50</f>
        <v>1180</v>
      </c>
      <c r="O33" s="82">
        <f t="shared" si="18"/>
        <v>1270</v>
      </c>
      <c r="P33" s="82">
        <f t="shared" si="8"/>
        <v>1265.8806404657932</v>
      </c>
      <c r="Q33" s="82">
        <f t="shared" si="9"/>
        <v>2450</v>
      </c>
      <c r="R33" s="82">
        <f>+'Clients Type and Title X 2020'!H50</f>
        <v>2400</v>
      </c>
      <c r="S33" s="82">
        <f t="shared" si="10"/>
        <v>2570</v>
      </c>
      <c r="T33" s="82">
        <f t="shared" si="11"/>
        <v>2574.6724890829696</v>
      </c>
      <c r="U33" s="82">
        <f t="shared" si="12"/>
        <v>4970</v>
      </c>
      <c r="V33" s="193">
        <f t="shared" si="13"/>
        <v>1.0727802037845706</v>
      </c>
      <c r="W33"/>
      <c r="X33"/>
      <c r="Y33" s="2">
        <f t="shared" si="14"/>
        <v>7380</v>
      </c>
      <c r="Z33" s="2">
        <f t="shared" si="15"/>
        <v>10</v>
      </c>
      <c r="AC33" s="2"/>
      <c r="AE33" s="99"/>
    </row>
    <row r="34" spans="1:31">
      <c r="A34" s="189" t="s">
        <v>51</v>
      </c>
      <c r="B34" s="82">
        <f>+'Clients Type and Title X 2020'!C51</f>
        <v>105640</v>
      </c>
      <c r="C34" s="82">
        <f>+'Clients Type and Title X 2020'!G51</f>
        <v>61020</v>
      </c>
      <c r="D34" s="81">
        <f t="shared" si="0"/>
        <v>0.57762211283604692</v>
      </c>
      <c r="E34" s="82">
        <f>+'Clients Type and Title X 2020'!D51</f>
        <v>32260</v>
      </c>
      <c r="F34" s="82">
        <f t="shared" si="16"/>
        <v>44120</v>
      </c>
      <c r="G34" s="82">
        <f t="shared" si="2"/>
        <v>44117.104437471986</v>
      </c>
      <c r="H34" s="82">
        <f t="shared" si="3"/>
        <v>76380</v>
      </c>
      <c r="I34" s="82">
        <f>+'Clients Type and Title X 2020'!E51</f>
        <v>360</v>
      </c>
      <c r="J34" s="82">
        <f t="shared" si="4"/>
        <v>490</v>
      </c>
      <c r="K34" s="82">
        <f t="shared" si="5"/>
        <v>492.31734648139849</v>
      </c>
      <c r="L34" s="191">
        <f t="shared" si="6"/>
        <v>850</v>
      </c>
      <c r="M34" s="189" t="s">
        <v>51</v>
      </c>
      <c r="N34" s="82">
        <f>+'Clients Type and Title X 2020'!F51</f>
        <v>6820</v>
      </c>
      <c r="O34" s="82">
        <f t="shared" si="18"/>
        <v>9330</v>
      </c>
      <c r="P34" s="82">
        <f t="shared" si="8"/>
        <v>9326.6786194531596</v>
      </c>
      <c r="Q34" s="82">
        <f t="shared" si="9"/>
        <v>16150</v>
      </c>
      <c r="R34" s="82">
        <f>+'Clients Type and Title X 2020'!H51</f>
        <v>5180</v>
      </c>
      <c r="S34" s="82">
        <f t="shared" si="10"/>
        <v>7080</v>
      </c>
      <c r="T34" s="82">
        <f t="shared" si="11"/>
        <v>7083.8995965934555</v>
      </c>
      <c r="U34" s="82">
        <f t="shared" si="12"/>
        <v>12260</v>
      </c>
      <c r="V34" s="193">
        <f t="shared" si="13"/>
        <v>1.3675481846705513</v>
      </c>
      <c r="W34"/>
      <c r="X34"/>
      <c r="Y34" s="2">
        <f t="shared" si="14"/>
        <v>61020</v>
      </c>
      <c r="Z34" s="2">
        <f t="shared" si="15"/>
        <v>0</v>
      </c>
      <c r="AC34" s="2"/>
      <c r="AE34" s="99"/>
    </row>
    <row r="35" spans="1:31">
      <c r="A35" s="189" t="s">
        <v>52</v>
      </c>
      <c r="B35" s="82">
        <f>+'Clients Type and Title X 2020'!C52</f>
        <v>32610</v>
      </c>
      <c r="C35" s="82">
        <f>+'Clients Type and Title X 2020'!G52</f>
        <v>4560</v>
      </c>
      <c r="D35" s="81">
        <f t="shared" si="0"/>
        <v>0.13983440662373506</v>
      </c>
      <c r="E35" s="82">
        <f>+'Clients Type and Title X 2020'!D52</f>
        <v>11080</v>
      </c>
      <c r="F35" s="82">
        <f t="shared" si="16"/>
        <v>1800</v>
      </c>
      <c r="G35" s="82">
        <f t="shared" si="2"/>
        <v>1801.24064171123</v>
      </c>
      <c r="H35" s="82">
        <f t="shared" si="3"/>
        <v>12880</v>
      </c>
      <c r="I35" s="82">
        <f>+'Clients Type and Title X 2020'!E52</f>
        <v>5010</v>
      </c>
      <c r="J35" s="82">
        <f t="shared" si="4"/>
        <v>810</v>
      </c>
      <c r="K35" s="82">
        <f t="shared" si="5"/>
        <v>814.45989304812838</v>
      </c>
      <c r="L35" s="191">
        <f t="shared" si="6"/>
        <v>5820</v>
      </c>
      <c r="M35" s="189" t="s">
        <v>52</v>
      </c>
      <c r="N35" s="82">
        <f>+'Clients Type and Title X 2020'!F52</f>
        <v>4860</v>
      </c>
      <c r="O35" s="82">
        <f t="shared" si="18"/>
        <v>790</v>
      </c>
      <c r="P35" s="82">
        <f t="shared" si="8"/>
        <v>790.07486631016047</v>
      </c>
      <c r="Q35" s="82">
        <f t="shared" si="9"/>
        <v>5650</v>
      </c>
      <c r="R35" s="82">
        <f>+'Clients Type and Title X 2020'!H52</f>
        <v>7100</v>
      </c>
      <c r="S35" s="82">
        <f t="shared" si="10"/>
        <v>1150</v>
      </c>
      <c r="T35" s="82">
        <f t="shared" si="11"/>
        <v>1154.2245989304813</v>
      </c>
      <c r="U35" s="82">
        <f t="shared" si="12"/>
        <v>8250</v>
      </c>
      <c r="V35" s="193">
        <f t="shared" si="13"/>
        <v>0.1625668449197861</v>
      </c>
      <c r="W35"/>
      <c r="X35"/>
      <c r="Y35" s="2">
        <f t="shared" si="14"/>
        <v>4550</v>
      </c>
      <c r="Z35" s="2">
        <f t="shared" si="15"/>
        <v>-10</v>
      </c>
      <c r="AC35" s="2"/>
      <c r="AE35" s="99"/>
    </row>
    <row r="36" spans="1:31">
      <c r="A36" s="189" t="s">
        <v>53</v>
      </c>
      <c r="B36" s="82">
        <f>+'Clients Type and Title X 2020'!C53</f>
        <v>426210</v>
      </c>
      <c r="C36" s="82">
        <f>+'Clients Type and Title X 2020'!G53</f>
        <v>109060</v>
      </c>
      <c r="D36" s="81">
        <f t="shared" ref="D36:D54" si="19">C36/B36</f>
        <v>0.25588325004105955</v>
      </c>
      <c r="E36" s="82">
        <f>+'Clients Type and Title X 2020'!D53</f>
        <v>179320</v>
      </c>
      <c r="F36" s="82">
        <f t="shared" si="16"/>
        <v>61660</v>
      </c>
      <c r="G36" s="82">
        <f t="shared" si="2"/>
        <v>61663.689736717643</v>
      </c>
      <c r="H36" s="82">
        <f t="shared" si="3"/>
        <v>240980</v>
      </c>
      <c r="I36" s="82">
        <f>+'Clients Type and Title X 2020'!E53</f>
        <v>12320</v>
      </c>
      <c r="J36" s="82">
        <f t="shared" si="4"/>
        <v>4240</v>
      </c>
      <c r="K36" s="82">
        <f t="shared" si="5"/>
        <v>4236.5416995112728</v>
      </c>
      <c r="L36" s="191">
        <f t="shared" si="6"/>
        <v>16560</v>
      </c>
      <c r="M36" s="189" t="s">
        <v>53</v>
      </c>
      <c r="N36" s="82">
        <f>+'Clients Type and Title X 2020'!F53</f>
        <v>113020</v>
      </c>
      <c r="O36" s="82">
        <f t="shared" si="18"/>
        <v>38860</v>
      </c>
      <c r="P36" s="82">
        <f t="shared" si="8"/>
        <v>38864.768090808764</v>
      </c>
      <c r="Q36" s="82">
        <f t="shared" si="9"/>
        <v>151880</v>
      </c>
      <c r="R36" s="82">
        <f>+'Clients Type and Title X 2020'!H53</f>
        <v>12500</v>
      </c>
      <c r="S36" s="82">
        <f t="shared" si="10"/>
        <v>4300</v>
      </c>
      <c r="T36" s="82">
        <f t="shared" si="11"/>
        <v>4298.4392243417942</v>
      </c>
      <c r="U36" s="82">
        <f t="shared" si="12"/>
        <v>16800</v>
      </c>
      <c r="V36" s="193">
        <f t="shared" ref="V36:V54" si="20">C36/(B36-C36)</f>
        <v>0.34387513794734353</v>
      </c>
      <c r="W36"/>
      <c r="X36"/>
      <c r="Y36" s="2">
        <f t="shared" si="14"/>
        <v>109060</v>
      </c>
      <c r="Z36" s="2">
        <f t="shared" ref="Z36:Z54" si="21">Y36-C36</f>
        <v>0</v>
      </c>
      <c r="AC36" s="2"/>
      <c r="AE36" s="99"/>
    </row>
    <row r="37" spans="1:31">
      <c r="A37" s="189" t="s">
        <v>54</v>
      </c>
      <c r="B37" s="82">
        <f>+'Clients Type and Title X 2020'!C54</f>
        <v>102470</v>
      </c>
      <c r="C37" s="82">
        <f>+'Clients Type and Title X 2020'!G54</f>
        <v>23240</v>
      </c>
      <c r="D37" s="81">
        <f t="shared" si="19"/>
        <v>0.22679808724504733</v>
      </c>
      <c r="E37" s="82">
        <f>+'Clients Type and Title X 2020'!D54</f>
        <v>20480</v>
      </c>
      <c r="F37" s="82">
        <f t="shared" si="16"/>
        <v>6010</v>
      </c>
      <c r="G37" s="82">
        <f t="shared" si="2"/>
        <v>6007.2598763094793</v>
      </c>
      <c r="H37" s="82">
        <f t="shared" si="3"/>
        <v>26490</v>
      </c>
      <c r="I37" s="82">
        <f>+'Clients Type and Title X 2020'!E54</f>
        <v>58080</v>
      </c>
      <c r="J37" s="82">
        <f t="shared" si="4"/>
        <v>17040</v>
      </c>
      <c r="K37" s="82">
        <f t="shared" si="5"/>
        <v>17036.213555471411</v>
      </c>
      <c r="L37" s="191">
        <f t="shared" si="6"/>
        <v>75120</v>
      </c>
      <c r="M37" s="189" t="s">
        <v>54</v>
      </c>
      <c r="N37" s="82">
        <f>+'Clients Type and Title X 2020'!F54</f>
        <v>390</v>
      </c>
      <c r="O37" s="82">
        <f t="shared" si="18"/>
        <v>110</v>
      </c>
      <c r="P37" s="82">
        <f t="shared" si="8"/>
        <v>114.39606209769028</v>
      </c>
      <c r="Q37" s="82">
        <f t="shared" si="9"/>
        <v>500</v>
      </c>
      <c r="R37" s="82">
        <f>+'Clients Type and Title X 2020'!H54</f>
        <v>280</v>
      </c>
      <c r="S37" s="82">
        <f t="shared" si="10"/>
        <v>80</v>
      </c>
      <c r="T37" s="82">
        <f t="shared" si="11"/>
        <v>82.130506121418662</v>
      </c>
      <c r="U37" s="82">
        <f t="shared" si="12"/>
        <v>360</v>
      </c>
      <c r="V37" s="193">
        <f t="shared" si="20"/>
        <v>0.29332323614792377</v>
      </c>
      <c r="W37"/>
      <c r="X37"/>
      <c r="Y37" s="2">
        <f t="shared" si="14"/>
        <v>23240</v>
      </c>
      <c r="Z37" s="2">
        <f t="shared" si="21"/>
        <v>0</v>
      </c>
      <c r="AC37" s="2"/>
      <c r="AE37" s="99"/>
    </row>
    <row r="38" spans="1:31">
      <c r="A38" s="189" t="s">
        <v>55</v>
      </c>
      <c r="B38" s="82">
        <f>+'Clients Type and Title X 2020'!C55</f>
        <v>6060</v>
      </c>
      <c r="C38" s="82">
        <f>+'Clients Type and Title X 2020'!G55</f>
        <v>0</v>
      </c>
      <c r="D38" s="81">
        <f t="shared" si="19"/>
        <v>0</v>
      </c>
      <c r="E38" s="82">
        <f>+'Clients Type and Title X 2020'!D55</f>
        <v>970</v>
      </c>
      <c r="F38" s="82">
        <f t="shared" si="16"/>
        <v>0</v>
      </c>
      <c r="G38" s="82">
        <f t="shared" si="2"/>
        <v>0</v>
      </c>
      <c r="H38" s="82">
        <f t="shared" si="3"/>
        <v>970</v>
      </c>
      <c r="I38" s="82">
        <f>+'Clients Type and Title X 2020'!E55</f>
        <v>2540</v>
      </c>
      <c r="J38" s="82">
        <f t="shared" si="4"/>
        <v>0</v>
      </c>
      <c r="K38" s="82">
        <f t="shared" si="5"/>
        <v>0</v>
      </c>
      <c r="L38" s="191">
        <f t="shared" si="6"/>
        <v>2540</v>
      </c>
      <c r="M38" s="189" t="s">
        <v>55</v>
      </c>
      <c r="N38" s="82">
        <f>+'Clients Type and Title X 2020'!F55</f>
        <v>390</v>
      </c>
      <c r="O38" s="82">
        <f t="shared" si="18"/>
        <v>0</v>
      </c>
      <c r="P38" s="82">
        <f t="shared" si="8"/>
        <v>0</v>
      </c>
      <c r="Q38" s="82">
        <f t="shared" si="9"/>
        <v>390</v>
      </c>
      <c r="R38" s="82">
        <f>+'Clients Type and Title X 2020'!H55</f>
        <v>2160</v>
      </c>
      <c r="S38" s="82">
        <f t="shared" si="10"/>
        <v>0</v>
      </c>
      <c r="T38" s="82">
        <f t="shared" si="11"/>
        <v>0</v>
      </c>
      <c r="U38" s="82">
        <f t="shared" si="12"/>
        <v>2160</v>
      </c>
      <c r="V38" s="193">
        <f t="shared" si="20"/>
        <v>0</v>
      </c>
      <c r="W38"/>
      <c r="X38"/>
      <c r="Y38" s="2">
        <f t="shared" si="14"/>
        <v>0</v>
      </c>
      <c r="Z38" s="2">
        <f t="shared" si="21"/>
        <v>0</v>
      </c>
      <c r="AC38" s="2"/>
      <c r="AE38" s="99"/>
    </row>
    <row r="39" spans="1:31">
      <c r="A39" s="189" t="s">
        <v>56</v>
      </c>
      <c r="B39" s="82">
        <f>+'Clients Type and Title X 2020'!C56</f>
        <v>114280</v>
      </c>
      <c r="C39" s="82">
        <f>+'Clients Type and Title X 2020'!G56</f>
        <v>50710</v>
      </c>
      <c r="D39" s="81">
        <f t="shared" si="19"/>
        <v>0.44373468673433669</v>
      </c>
      <c r="E39" s="82">
        <f>+'Clients Type and Title X 2020'!D56</f>
        <v>43770</v>
      </c>
      <c r="F39" s="82">
        <f t="shared" si="16"/>
        <v>34920</v>
      </c>
      <c r="G39" s="82">
        <f t="shared" si="2"/>
        <v>34915.474280320908</v>
      </c>
      <c r="H39" s="82">
        <f t="shared" si="3"/>
        <v>78690</v>
      </c>
      <c r="I39" s="82">
        <f>+'Clients Type and Title X 2020'!E56</f>
        <v>10840</v>
      </c>
      <c r="J39" s="82">
        <f t="shared" si="4"/>
        <v>8650</v>
      </c>
      <c r="K39" s="82">
        <f t="shared" si="5"/>
        <v>8647.1039798647162</v>
      </c>
      <c r="L39" s="191">
        <f t="shared" si="6"/>
        <v>19490</v>
      </c>
      <c r="M39" s="189" t="s">
        <v>56</v>
      </c>
      <c r="N39" s="82">
        <f>+'Clients Type and Title X 2020'!F56</f>
        <v>3320</v>
      </c>
      <c r="O39" s="82">
        <f t="shared" si="18"/>
        <v>2650</v>
      </c>
      <c r="P39" s="82">
        <f t="shared" si="8"/>
        <v>2648.3750196633632</v>
      </c>
      <c r="Q39" s="82">
        <f t="shared" si="9"/>
        <v>5970</v>
      </c>
      <c r="R39" s="82">
        <f>+'Clients Type and Title X 2020'!H56</f>
        <v>5650</v>
      </c>
      <c r="S39" s="82">
        <f t="shared" si="10"/>
        <v>4510</v>
      </c>
      <c r="T39" s="82">
        <f t="shared" si="11"/>
        <v>4507.0237533427717</v>
      </c>
      <c r="U39" s="82">
        <f t="shared" si="12"/>
        <v>10160</v>
      </c>
      <c r="V39" s="193">
        <f t="shared" si="20"/>
        <v>0.7977033191757118</v>
      </c>
      <c r="W39"/>
      <c r="X39"/>
      <c r="Y39" s="2">
        <f t="shared" si="14"/>
        <v>50730</v>
      </c>
      <c r="Z39" s="2">
        <f t="shared" si="21"/>
        <v>20</v>
      </c>
      <c r="AC39" s="2"/>
      <c r="AE39" s="99"/>
    </row>
    <row r="40" spans="1:31">
      <c r="A40" s="189" t="s">
        <v>57</v>
      </c>
      <c r="B40" s="82">
        <f>+'Clients Type and Title X 2020'!C57</f>
        <v>67840</v>
      </c>
      <c r="C40" s="82">
        <f>+'Clients Type and Title X 2020'!G57</f>
        <v>10210</v>
      </c>
      <c r="D40" s="81">
        <f t="shared" si="19"/>
        <v>0.15050117924528303</v>
      </c>
      <c r="E40" s="82">
        <f>+'Clients Type and Title X 2020'!D57</f>
        <v>15350</v>
      </c>
      <c r="F40" s="82">
        <f t="shared" si="16"/>
        <v>2720</v>
      </c>
      <c r="G40" s="82">
        <f t="shared" si="2"/>
        <v>2719.4777025854592</v>
      </c>
      <c r="H40" s="82">
        <f t="shared" si="3"/>
        <v>18070</v>
      </c>
      <c r="I40" s="82">
        <f>+'Clients Type and Title X 2020'!E57</f>
        <v>28180</v>
      </c>
      <c r="J40" s="82">
        <f t="shared" si="4"/>
        <v>4990</v>
      </c>
      <c r="K40" s="82">
        <f t="shared" si="5"/>
        <v>4992.5004338018398</v>
      </c>
      <c r="L40" s="191">
        <f t="shared" si="6"/>
        <v>33170</v>
      </c>
      <c r="M40" s="189" t="s">
        <v>57</v>
      </c>
      <c r="N40" s="82">
        <f>+'Clients Type and Title X 2020'!F57</f>
        <v>440</v>
      </c>
      <c r="O40" s="82">
        <f t="shared" si="18"/>
        <v>80</v>
      </c>
      <c r="P40" s="82">
        <f t="shared" si="8"/>
        <v>77.952455318410557</v>
      </c>
      <c r="Q40" s="82">
        <f t="shared" si="9"/>
        <v>520</v>
      </c>
      <c r="R40" s="82">
        <f>+'Clients Type and Title X 2020'!H57</f>
        <v>13670</v>
      </c>
      <c r="S40" s="82">
        <f t="shared" si="10"/>
        <v>2420</v>
      </c>
      <c r="T40" s="82">
        <f t="shared" si="11"/>
        <v>2421.8410550060735</v>
      </c>
      <c r="U40" s="82">
        <f t="shared" si="12"/>
        <v>16090</v>
      </c>
      <c r="V40" s="193">
        <f t="shared" si="20"/>
        <v>0.17716467117820581</v>
      </c>
      <c r="W40"/>
      <c r="X40"/>
      <c r="Y40" s="2">
        <f t="shared" si="14"/>
        <v>10210</v>
      </c>
      <c r="Z40" s="2">
        <f t="shared" si="21"/>
        <v>0</v>
      </c>
      <c r="AC40" s="2"/>
      <c r="AE40" s="99"/>
    </row>
    <row r="41" spans="1:31">
      <c r="A41" s="189" t="s">
        <v>58</v>
      </c>
      <c r="B41" s="82">
        <f>+'Clients Type and Title X 2020'!C58</f>
        <v>66550</v>
      </c>
      <c r="C41" s="82">
        <f>+'Clients Type and Title X 2020'!G58</f>
        <v>37800</v>
      </c>
      <c r="D41" s="81">
        <f t="shared" si="19"/>
        <v>0.56799398948159274</v>
      </c>
      <c r="E41" s="82">
        <f>+'Clients Type and Title X 2020'!D58</f>
        <v>20040</v>
      </c>
      <c r="F41" s="82">
        <f t="shared" si="16"/>
        <v>26350</v>
      </c>
      <c r="G41" s="82">
        <f t="shared" si="2"/>
        <v>26348.243478260869</v>
      </c>
      <c r="H41" s="82">
        <f t="shared" si="3"/>
        <v>46390</v>
      </c>
      <c r="I41" s="82">
        <f>+'Clients Type and Title X 2020'!E58</f>
        <v>5770</v>
      </c>
      <c r="J41" s="82">
        <f t="shared" si="4"/>
        <v>7590</v>
      </c>
      <c r="K41" s="82">
        <f t="shared" si="5"/>
        <v>7586.2956521739134</v>
      </c>
      <c r="L41" s="191">
        <f t="shared" si="6"/>
        <v>13360</v>
      </c>
      <c r="M41" s="189" t="s">
        <v>58</v>
      </c>
      <c r="N41" s="82">
        <f>+'Clients Type and Title X 2020'!F58</f>
        <v>1550</v>
      </c>
      <c r="O41" s="82">
        <f t="shared" si="18"/>
        <v>2040</v>
      </c>
      <c r="P41" s="82">
        <f t="shared" si="8"/>
        <v>2037.913043478261</v>
      </c>
      <c r="Q41" s="82">
        <f t="shared" si="9"/>
        <v>3590</v>
      </c>
      <c r="R41" s="82">
        <f>+'Clients Type and Title X 2020'!H58</f>
        <v>1390</v>
      </c>
      <c r="S41" s="82">
        <f t="shared" si="10"/>
        <v>1830</v>
      </c>
      <c r="T41" s="82">
        <f t="shared" si="11"/>
        <v>1827.5478260869565</v>
      </c>
      <c r="U41" s="82">
        <f t="shared" si="12"/>
        <v>3220</v>
      </c>
      <c r="V41" s="193">
        <f t="shared" si="20"/>
        <v>1.3147826086956522</v>
      </c>
      <c r="W41"/>
      <c r="X41"/>
      <c r="Y41" s="2">
        <f t="shared" si="14"/>
        <v>37810</v>
      </c>
      <c r="Z41" s="2">
        <f t="shared" si="21"/>
        <v>10</v>
      </c>
      <c r="AC41" s="2"/>
      <c r="AE41" s="99"/>
    </row>
    <row r="42" spans="1:31">
      <c r="A42" s="189" t="s">
        <v>59</v>
      </c>
      <c r="B42" s="82">
        <f>+'Clients Type and Title X 2020'!C59</f>
        <v>152570</v>
      </c>
      <c r="C42" s="82">
        <f>+'Clients Type and Title X 2020'!G59</f>
        <v>36840</v>
      </c>
      <c r="D42" s="81">
        <f t="shared" si="19"/>
        <v>0.2414629350462083</v>
      </c>
      <c r="E42" s="82">
        <f>+'Clients Type and Title X 2020'!D59</f>
        <v>36010</v>
      </c>
      <c r="F42" s="82">
        <f t="shared" si="16"/>
        <v>11460</v>
      </c>
      <c r="G42" s="82">
        <f t="shared" si="2"/>
        <v>11462.960338719433</v>
      </c>
      <c r="H42" s="82">
        <f t="shared" si="3"/>
        <v>47470</v>
      </c>
      <c r="I42" s="82">
        <f>+'Clients Type and Title X 2020'!E59</f>
        <v>3280</v>
      </c>
      <c r="J42" s="82">
        <f t="shared" si="4"/>
        <v>1040</v>
      </c>
      <c r="K42" s="82">
        <f t="shared" si="5"/>
        <v>1044.1130216884128</v>
      </c>
      <c r="L42" s="191">
        <f t="shared" si="6"/>
        <v>4320</v>
      </c>
      <c r="M42" s="189" t="s">
        <v>59</v>
      </c>
      <c r="N42" s="82">
        <f>+'Clients Type and Title X 2020'!F59</f>
        <v>50190</v>
      </c>
      <c r="O42" s="82">
        <f t="shared" si="18"/>
        <v>15980</v>
      </c>
      <c r="P42" s="82">
        <f t="shared" si="8"/>
        <v>15976.839194677266</v>
      </c>
      <c r="Q42" s="82">
        <f t="shared" si="9"/>
        <v>66170</v>
      </c>
      <c r="R42" s="82">
        <f>+'Clients Type and Title X 2020'!H59</f>
        <v>26260</v>
      </c>
      <c r="S42" s="82">
        <f t="shared" si="10"/>
        <v>8360</v>
      </c>
      <c r="T42" s="82">
        <f t="shared" si="11"/>
        <v>8359.270716322475</v>
      </c>
      <c r="U42" s="82">
        <f t="shared" si="12"/>
        <v>34620</v>
      </c>
      <c r="V42" s="193">
        <f t="shared" si="20"/>
        <v>0.31832714075866242</v>
      </c>
      <c r="W42"/>
      <c r="X42"/>
      <c r="Y42" s="2">
        <f t="shared" si="14"/>
        <v>36840</v>
      </c>
      <c r="Z42" s="2">
        <f t="shared" si="21"/>
        <v>0</v>
      </c>
      <c r="AC42" s="2"/>
      <c r="AE42" s="99"/>
    </row>
    <row r="43" spans="1:31">
      <c r="A43" s="189" t="s">
        <v>60</v>
      </c>
      <c r="B43" s="82">
        <f>+'Clients Type and Title X 2020'!C60</f>
        <v>26360</v>
      </c>
      <c r="C43" s="82">
        <f>+'Clients Type and Title X 2020'!G60</f>
        <v>6860</v>
      </c>
      <c r="D43" s="81">
        <f t="shared" si="19"/>
        <v>0.26024279210925644</v>
      </c>
      <c r="E43" s="82">
        <f>+'Clients Type and Title X 2020'!D60</f>
        <v>17170</v>
      </c>
      <c r="F43" s="82">
        <f t="shared" si="16"/>
        <v>6040</v>
      </c>
      <c r="G43" s="82">
        <f t="shared" si="2"/>
        <v>6040.3179487179486</v>
      </c>
      <c r="H43" s="82">
        <f t="shared" si="3"/>
        <v>23210</v>
      </c>
      <c r="I43" s="82">
        <f>+'Clients Type and Title X 2020'!E60</f>
        <v>0</v>
      </c>
      <c r="J43" s="82">
        <f t="shared" si="4"/>
        <v>0</v>
      </c>
      <c r="K43" s="82">
        <f t="shared" si="5"/>
        <v>0</v>
      </c>
      <c r="L43" s="191">
        <f t="shared" si="6"/>
        <v>0</v>
      </c>
      <c r="M43" s="189" t="s">
        <v>60</v>
      </c>
      <c r="N43" s="82">
        <f>+'Clients Type and Title X 2020'!F60</f>
        <v>1540</v>
      </c>
      <c r="O43" s="82">
        <f t="shared" si="18"/>
        <v>540</v>
      </c>
      <c r="P43" s="82">
        <f t="shared" si="8"/>
        <v>541.76410256410259</v>
      </c>
      <c r="Q43" s="82">
        <f t="shared" si="9"/>
        <v>2080</v>
      </c>
      <c r="R43" s="82">
        <f>+'Clients Type and Title X 2020'!H60</f>
        <v>790</v>
      </c>
      <c r="S43" s="82">
        <f t="shared" si="10"/>
        <v>280</v>
      </c>
      <c r="T43" s="82">
        <f t="shared" si="11"/>
        <v>277.91794871794872</v>
      </c>
      <c r="U43" s="82">
        <f t="shared" si="12"/>
        <v>1070</v>
      </c>
      <c r="V43" s="193">
        <f t="shared" si="20"/>
        <v>0.35179487179487179</v>
      </c>
      <c r="W43"/>
      <c r="X43"/>
      <c r="Y43" s="2">
        <f t="shared" si="14"/>
        <v>6860</v>
      </c>
      <c r="Z43" s="2">
        <f t="shared" si="21"/>
        <v>0</v>
      </c>
      <c r="AC43" s="2"/>
      <c r="AE43" s="99"/>
    </row>
    <row r="44" spans="1:31">
      <c r="A44" s="189" t="s">
        <v>62</v>
      </c>
      <c r="B44" s="82">
        <f>+'Clients Type and Title X 2020'!C61</f>
        <v>57380</v>
      </c>
      <c r="C44" s="82">
        <f>+'Clients Type and Title X 2020'!G61</f>
        <v>3650</v>
      </c>
      <c r="D44" s="81">
        <f t="shared" si="19"/>
        <v>6.3611014290693615E-2</v>
      </c>
      <c r="E44" s="82">
        <f>+'Clients Type and Title X 2020'!D61</f>
        <v>18640</v>
      </c>
      <c r="F44" s="82">
        <f t="shared" si="16"/>
        <v>1270</v>
      </c>
      <c r="G44" s="82">
        <f t="shared" si="2"/>
        <v>1266.2572119858553</v>
      </c>
      <c r="H44" s="82">
        <f t="shared" si="3"/>
        <v>19910</v>
      </c>
      <c r="I44" s="82">
        <f>+'Clients Type and Title X 2020'!E61</f>
        <v>33850</v>
      </c>
      <c r="J44" s="82">
        <f t="shared" si="4"/>
        <v>2300</v>
      </c>
      <c r="K44" s="82">
        <f t="shared" si="5"/>
        <v>2299.506793225386</v>
      </c>
      <c r="L44" s="191">
        <f t="shared" si="6"/>
        <v>36150</v>
      </c>
      <c r="M44" s="189" t="s">
        <v>62</v>
      </c>
      <c r="N44" s="82">
        <f>+'Clients Type and Title X 2020'!F61</f>
        <v>1180</v>
      </c>
      <c r="O44" s="82">
        <f t="shared" si="18"/>
        <v>80</v>
      </c>
      <c r="P44" s="82">
        <f t="shared" si="8"/>
        <v>80.160059557044477</v>
      </c>
      <c r="Q44" s="82">
        <f t="shared" si="9"/>
        <v>1260</v>
      </c>
      <c r="R44" s="82">
        <f>+'Clients Type and Title X 2020'!H61</f>
        <v>60</v>
      </c>
      <c r="S44" s="82">
        <f t="shared" si="10"/>
        <v>0</v>
      </c>
      <c r="T44" s="82">
        <f t="shared" si="11"/>
        <v>4.0759352317141264</v>
      </c>
      <c r="U44" s="82">
        <f t="shared" si="12"/>
        <v>60</v>
      </c>
      <c r="V44" s="193">
        <f t="shared" si="20"/>
        <v>6.7932253861902103E-2</v>
      </c>
      <c r="W44"/>
      <c r="X44"/>
      <c r="Y44" s="2">
        <f t="shared" si="14"/>
        <v>3650</v>
      </c>
      <c r="Z44" s="2">
        <f t="shared" si="21"/>
        <v>0</v>
      </c>
      <c r="AC44" s="2"/>
      <c r="AE44" s="99"/>
    </row>
    <row r="45" spans="1:31">
      <c r="A45" s="189" t="s">
        <v>63</v>
      </c>
      <c r="B45" s="82">
        <f>+'Clients Type and Title X 2020'!C62</f>
        <v>8000</v>
      </c>
      <c r="C45" s="82">
        <f>+'Clients Type and Title X 2020'!G62</f>
        <v>510</v>
      </c>
      <c r="D45" s="81">
        <f t="shared" si="19"/>
        <v>6.3750000000000001E-2</v>
      </c>
      <c r="E45" s="82">
        <f>+'Clients Type and Title X 2020'!D62</f>
        <v>2470</v>
      </c>
      <c r="F45" s="82">
        <f t="shared" si="16"/>
        <v>170</v>
      </c>
      <c r="G45" s="82">
        <f t="shared" si="2"/>
        <v>168.18424566088117</v>
      </c>
      <c r="H45" s="82">
        <f t="shared" si="3"/>
        <v>2640</v>
      </c>
      <c r="I45" s="82">
        <f>+'Clients Type and Title X 2020'!E62</f>
        <v>720</v>
      </c>
      <c r="J45" s="82">
        <f t="shared" si="4"/>
        <v>50</v>
      </c>
      <c r="K45" s="82">
        <f t="shared" si="5"/>
        <v>49.025367156208276</v>
      </c>
      <c r="L45" s="191">
        <f t="shared" si="6"/>
        <v>770</v>
      </c>
      <c r="M45" s="189" t="s">
        <v>63</v>
      </c>
      <c r="N45" s="82">
        <f>+'Clients Type and Title X 2020'!F62</f>
        <v>10</v>
      </c>
      <c r="O45" s="82">
        <f t="shared" si="18"/>
        <v>0</v>
      </c>
      <c r="P45" s="82">
        <f t="shared" si="8"/>
        <v>0.68090787716955936</v>
      </c>
      <c r="Q45" s="82">
        <f t="shared" si="9"/>
        <v>10</v>
      </c>
      <c r="R45" s="82">
        <f>+'Clients Type and Title X 2020'!H62</f>
        <v>4280</v>
      </c>
      <c r="S45" s="82">
        <f t="shared" si="10"/>
        <v>290</v>
      </c>
      <c r="T45" s="82">
        <f t="shared" si="11"/>
        <v>291.42857142857144</v>
      </c>
      <c r="U45" s="82">
        <f t="shared" si="12"/>
        <v>4570</v>
      </c>
      <c r="V45" s="193">
        <f t="shared" si="20"/>
        <v>6.8090787716955939E-2</v>
      </c>
      <c r="W45"/>
      <c r="X45"/>
      <c r="Y45" s="2">
        <f t="shared" si="14"/>
        <v>510</v>
      </c>
      <c r="Z45" s="2">
        <f t="shared" si="21"/>
        <v>0</v>
      </c>
      <c r="AC45" s="2"/>
      <c r="AE45" s="99"/>
    </row>
    <row r="46" spans="1:31">
      <c r="A46" s="189" t="s">
        <v>64</v>
      </c>
      <c r="B46" s="82">
        <f>+'Clients Type and Title X 2020'!C63</f>
        <v>67380</v>
      </c>
      <c r="C46" s="82">
        <f>+'Clients Type and Title X 2020'!G63</f>
        <v>5460</v>
      </c>
      <c r="D46" s="81">
        <f t="shared" si="19"/>
        <v>8.1032947462154947E-2</v>
      </c>
      <c r="E46" s="82">
        <f>+'Clients Type and Title X 2020'!D63</f>
        <v>19160</v>
      </c>
      <c r="F46" s="82">
        <f t="shared" si="16"/>
        <v>1690</v>
      </c>
      <c r="G46" s="82">
        <f t="shared" si="2"/>
        <v>1689.4961240310079</v>
      </c>
      <c r="H46" s="82">
        <f t="shared" si="3"/>
        <v>20850</v>
      </c>
      <c r="I46" s="82">
        <f>+'Clients Type and Title X 2020'!E63</f>
        <v>40940</v>
      </c>
      <c r="J46" s="82">
        <f t="shared" si="4"/>
        <v>3610</v>
      </c>
      <c r="K46" s="82">
        <f t="shared" si="5"/>
        <v>3610.0193798449613</v>
      </c>
      <c r="L46" s="191">
        <f t="shared" si="6"/>
        <v>44550</v>
      </c>
      <c r="M46" s="189" t="s">
        <v>64</v>
      </c>
      <c r="N46" s="82">
        <f>+'Clients Type and Title X 2020'!F63</f>
        <v>1810</v>
      </c>
      <c r="O46" s="82">
        <f t="shared" si="18"/>
        <v>160</v>
      </c>
      <c r="P46" s="82">
        <f t="shared" si="8"/>
        <v>159.60271317829458</v>
      </c>
      <c r="Q46" s="82">
        <f t="shared" si="9"/>
        <v>1970</v>
      </c>
      <c r="R46" s="82">
        <f>+'Clients Type and Title X 2020'!H63</f>
        <v>0</v>
      </c>
      <c r="S46" s="82">
        <f t="shared" si="10"/>
        <v>0</v>
      </c>
      <c r="T46" s="82">
        <f t="shared" si="11"/>
        <v>0</v>
      </c>
      <c r="U46" s="82">
        <f t="shared" si="12"/>
        <v>0</v>
      </c>
      <c r="V46" s="193">
        <f t="shared" si="20"/>
        <v>8.8178294573643415E-2</v>
      </c>
      <c r="W46"/>
      <c r="X46"/>
      <c r="Y46" s="2">
        <f t="shared" si="14"/>
        <v>5460</v>
      </c>
      <c r="Z46" s="2">
        <f t="shared" si="21"/>
        <v>0</v>
      </c>
      <c r="AC46" s="2"/>
      <c r="AE46" s="99"/>
    </row>
    <row r="47" spans="1:31">
      <c r="A47" s="189" t="s">
        <v>65</v>
      </c>
      <c r="B47" s="82">
        <f>+'Clients Type and Title X 2020'!C64</f>
        <v>290690</v>
      </c>
      <c r="C47" s="82">
        <f>+'Clients Type and Title X 2020'!G64</f>
        <v>76470</v>
      </c>
      <c r="D47" s="81">
        <f t="shared" si="19"/>
        <v>0.26306374488286488</v>
      </c>
      <c r="E47" s="82">
        <f>+'Clients Type and Title X 2020'!D64</f>
        <v>65770</v>
      </c>
      <c r="F47" s="82">
        <f t="shared" si="16"/>
        <v>23480</v>
      </c>
      <c r="G47" s="82">
        <f t="shared" si="2"/>
        <v>23477.882083839042</v>
      </c>
      <c r="H47" s="82">
        <f t="shared" si="3"/>
        <v>89250</v>
      </c>
      <c r="I47" s="82">
        <f>+'Clients Type and Title X 2020'!E64</f>
        <v>15420</v>
      </c>
      <c r="J47" s="82">
        <f t="shared" si="4"/>
        <v>5500</v>
      </c>
      <c r="K47" s="82">
        <f t="shared" si="5"/>
        <v>5504.4692372327509</v>
      </c>
      <c r="L47" s="191">
        <f t="shared" si="6"/>
        <v>20920</v>
      </c>
      <c r="M47" s="189" t="s">
        <v>65</v>
      </c>
      <c r="N47" s="82">
        <f>+'Clients Type and Title X 2020'!F64</f>
        <v>54120</v>
      </c>
      <c r="O47" s="82">
        <f t="shared" si="18"/>
        <v>19320</v>
      </c>
      <c r="P47" s="82">
        <f t="shared" si="8"/>
        <v>19319.187750910278</v>
      </c>
      <c r="Q47" s="82">
        <f t="shared" si="9"/>
        <v>73440</v>
      </c>
      <c r="R47" s="82">
        <f>+'Clients Type and Title X 2020'!H64</f>
        <v>78910</v>
      </c>
      <c r="S47" s="82">
        <f t="shared" si="10"/>
        <v>28170</v>
      </c>
      <c r="T47" s="82">
        <f t="shared" si="11"/>
        <v>28168.460928017925</v>
      </c>
      <c r="U47" s="82">
        <f t="shared" si="12"/>
        <v>107080</v>
      </c>
      <c r="V47" s="193">
        <f t="shared" si="20"/>
        <v>0.35696947063766221</v>
      </c>
      <c r="W47"/>
      <c r="X47"/>
      <c r="Y47" s="2">
        <f t="shared" si="14"/>
        <v>76470</v>
      </c>
      <c r="Z47" s="2">
        <f t="shared" si="21"/>
        <v>0</v>
      </c>
      <c r="AC47" s="2"/>
      <c r="AE47" s="99"/>
    </row>
    <row r="48" spans="1:31">
      <c r="A48" s="189" t="s">
        <v>66</v>
      </c>
      <c r="B48" s="82">
        <f>+'Clients Type and Title X 2020'!C65</f>
        <v>40500</v>
      </c>
      <c r="C48" s="82">
        <f>+'Clients Type and Title X 2020'!G65</f>
        <v>30430</v>
      </c>
      <c r="D48" s="81">
        <f t="shared" si="19"/>
        <v>0.75135802469135804</v>
      </c>
      <c r="E48" s="82">
        <f>+'Clients Type and Title X 2020'!D65</f>
        <v>7120</v>
      </c>
      <c r="F48" s="82">
        <f t="shared" si="16"/>
        <v>21520</v>
      </c>
      <c r="G48" s="82">
        <f t="shared" si="2"/>
        <v>21515.551142005956</v>
      </c>
      <c r="H48" s="82">
        <f t="shared" si="3"/>
        <v>28640</v>
      </c>
      <c r="I48" s="82">
        <f>+'Clients Type and Title X 2020'!E65</f>
        <v>450</v>
      </c>
      <c r="J48" s="82">
        <f t="shared" si="4"/>
        <v>1360</v>
      </c>
      <c r="K48" s="82">
        <f t="shared" si="5"/>
        <v>1359.8311817279045</v>
      </c>
      <c r="L48" s="191">
        <f t="shared" si="6"/>
        <v>1810</v>
      </c>
      <c r="M48" s="189" t="s">
        <v>66</v>
      </c>
      <c r="N48" s="82">
        <f>+'Clients Type and Title X 2020'!F65</f>
        <v>2120</v>
      </c>
      <c r="O48" s="82">
        <f t="shared" si="18"/>
        <v>6410</v>
      </c>
      <c r="P48" s="82">
        <f t="shared" si="8"/>
        <v>6406.3157894736842</v>
      </c>
      <c r="Q48" s="82">
        <f t="shared" si="9"/>
        <v>8530</v>
      </c>
      <c r="R48" s="82">
        <f>+'Clients Type and Title X 2020'!H65</f>
        <v>390</v>
      </c>
      <c r="S48" s="82">
        <f t="shared" si="10"/>
        <v>1180</v>
      </c>
      <c r="T48" s="82">
        <f t="shared" si="11"/>
        <v>1178.5203574975174</v>
      </c>
      <c r="U48" s="82">
        <f t="shared" si="12"/>
        <v>1570</v>
      </c>
      <c r="V48" s="193">
        <f t="shared" si="20"/>
        <v>3.0218470705064546</v>
      </c>
      <c r="W48"/>
      <c r="X48"/>
      <c r="Y48" s="2">
        <f t="shared" si="14"/>
        <v>30470</v>
      </c>
      <c r="Z48" s="2">
        <f t="shared" si="21"/>
        <v>40</v>
      </c>
      <c r="AC48" s="2"/>
      <c r="AE48" s="99"/>
    </row>
    <row r="49" spans="1:31">
      <c r="A49" s="189" t="s">
        <v>67</v>
      </c>
      <c r="B49" s="82">
        <f>+'Clients Type and Title X 2020'!C66</f>
        <v>17170</v>
      </c>
      <c r="C49" s="82">
        <f>+'Clients Type and Title X 2020'!G66</f>
        <v>11620</v>
      </c>
      <c r="D49" s="81">
        <f t="shared" si="19"/>
        <v>0.67676179382644142</v>
      </c>
      <c r="E49" s="82">
        <f>+'Clients Type and Title X 2020'!D66</f>
        <v>3190</v>
      </c>
      <c r="F49" s="82">
        <f t="shared" si="16"/>
        <v>6680</v>
      </c>
      <c r="G49" s="82">
        <f t="shared" si="2"/>
        <v>6678.8828828828828</v>
      </c>
      <c r="H49" s="82">
        <f t="shared" si="3"/>
        <v>9870</v>
      </c>
      <c r="I49" s="82">
        <f>+'Clients Type and Title X 2020'!E66</f>
        <v>0</v>
      </c>
      <c r="J49" s="82">
        <f t="shared" si="4"/>
        <v>0</v>
      </c>
      <c r="K49" s="82">
        <f t="shared" si="5"/>
        <v>0</v>
      </c>
      <c r="L49" s="191">
        <f t="shared" si="6"/>
        <v>0</v>
      </c>
      <c r="M49" s="189" t="s">
        <v>67</v>
      </c>
      <c r="N49" s="82">
        <f>+'Clients Type and Title X 2020'!F66</f>
        <v>390</v>
      </c>
      <c r="O49" s="82">
        <f t="shared" si="18"/>
        <v>820</v>
      </c>
      <c r="P49" s="82">
        <f t="shared" si="8"/>
        <v>816.54054054054052</v>
      </c>
      <c r="Q49" s="82">
        <f t="shared" si="9"/>
        <v>1210</v>
      </c>
      <c r="R49" s="82">
        <f>+'Clients Type and Title X 2020'!H66</f>
        <v>1970</v>
      </c>
      <c r="S49" s="82">
        <f t="shared" si="10"/>
        <v>4120</v>
      </c>
      <c r="T49" s="82">
        <f t="shared" si="11"/>
        <v>4124.5765765765764</v>
      </c>
      <c r="U49" s="82">
        <f t="shared" si="12"/>
        <v>6090</v>
      </c>
      <c r="V49" s="193">
        <f t="shared" si="20"/>
        <v>2.0936936936936936</v>
      </c>
      <c r="W49"/>
      <c r="X49"/>
      <c r="Y49" s="2">
        <f t="shared" si="14"/>
        <v>11620</v>
      </c>
      <c r="Z49" s="2">
        <f t="shared" si="21"/>
        <v>0</v>
      </c>
      <c r="AC49" s="2"/>
      <c r="AE49" s="99"/>
    </row>
    <row r="50" spans="1:31">
      <c r="A50" s="189" t="s">
        <v>68</v>
      </c>
      <c r="B50" s="82">
        <f>+'Clients Type and Title X 2020'!C67</f>
        <v>51660</v>
      </c>
      <c r="C50" s="82">
        <f>+'Clients Type and Title X 2020'!G67</f>
        <v>11820</v>
      </c>
      <c r="D50" s="81">
        <f t="shared" si="19"/>
        <v>0.22880371660859466</v>
      </c>
      <c r="E50" s="82">
        <f>+'Clients Type and Title X 2020'!D67</f>
        <v>17810</v>
      </c>
      <c r="F50" s="82">
        <f t="shared" si="16"/>
        <v>5280</v>
      </c>
      <c r="G50" s="82">
        <f t="shared" si="2"/>
        <v>5283.9909638554218</v>
      </c>
      <c r="H50" s="82">
        <f t="shared" si="3"/>
        <v>23090</v>
      </c>
      <c r="I50" s="82">
        <f>+'Clients Type and Title X 2020'!E67</f>
        <v>20260</v>
      </c>
      <c r="J50" s="82">
        <f t="shared" si="4"/>
        <v>6010</v>
      </c>
      <c r="K50" s="82">
        <f t="shared" si="5"/>
        <v>6010.8734939759042</v>
      </c>
      <c r="L50" s="191">
        <f t="shared" si="6"/>
        <v>26270</v>
      </c>
      <c r="M50" s="189" t="s">
        <v>68</v>
      </c>
      <c r="N50" s="82">
        <f>+'Clients Type and Title X 2020'!F67</f>
        <v>390</v>
      </c>
      <c r="O50" s="82">
        <f t="shared" si="18"/>
        <v>120</v>
      </c>
      <c r="P50" s="82">
        <f t="shared" si="8"/>
        <v>115.70783132530121</v>
      </c>
      <c r="Q50" s="82">
        <f t="shared" si="9"/>
        <v>510</v>
      </c>
      <c r="R50" s="82">
        <f>+'Clients Type and Title X 2020'!H67</f>
        <v>1380</v>
      </c>
      <c r="S50" s="82">
        <f t="shared" si="10"/>
        <v>410</v>
      </c>
      <c r="T50" s="82">
        <f t="shared" si="11"/>
        <v>409.42771084337352</v>
      </c>
      <c r="U50" s="82">
        <f t="shared" si="12"/>
        <v>1790</v>
      </c>
      <c r="V50" s="193">
        <f t="shared" si="20"/>
        <v>0.29668674698795183</v>
      </c>
      <c r="W50"/>
      <c r="X50"/>
      <c r="Y50" s="2">
        <f t="shared" si="14"/>
        <v>11820</v>
      </c>
      <c r="Z50" s="2">
        <f t="shared" si="21"/>
        <v>0</v>
      </c>
      <c r="AC50" s="2"/>
      <c r="AE50" s="99"/>
    </row>
    <row r="51" spans="1:31">
      <c r="A51" s="189" t="s">
        <v>69</v>
      </c>
      <c r="B51" s="82">
        <f>+'Clients Type and Title X 2020'!C68</f>
        <v>134070</v>
      </c>
      <c r="C51" s="82">
        <f>+'Clients Type and Title X 2020'!G68</f>
        <v>78860</v>
      </c>
      <c r="D51" s="81">
        <f t="shared" si="19"/>
        <v>0.58820019392854483</v>
      </c>
      <c r="E51" s="82">
        <f>+'Clients Type and Title X 2020'!D68</f>
        <v>44710</v>
      </c>
      <c r="F51" s="82">
        <f t="shared" si="16"/>
        <v>63860</v>
      </c>
      <c r="G51" s="82">
        <f t="shared" si="2"/>
        <v>63862.17351928998</v>
      </c>
      <c r="H51" s="82">
        <f t="shared" si="3"/>
        <v>108570</v>
      </c>
      <c r="I51" s="82">
        <f>+'Clients Type and Title X 2020'!E68</f>
        <v>1370</v>
      </c>
      <c r="J51" s="82">
        <f t="shared" si="4"/>
        <v>1960</v>
      </c>
      <c r="K51" s="82">
        <f t="shared" si="5"/>
        <v>1956.8592646259735</v>
      </c>
      <c r="L51" s="191">
        <f t="shared" si="6"/>
        <v>3330</v>
      </c>
      <c r="M51" s="189" t="s">
        <v>69</v>
      </c>
      <c r="N51" s="82">
        <f>+'Clients Type and Title X 2020'!F68</f>
        <v>4990</v>
      </c>
      <c r="O51" s="82">
        <f t="shared" si="18"/>
        <v>7130</v>
      </c>
      <c r="P51" s="82">
        <f t="shared" si="8"/>
        <v>7127.5384894040935</v>
      </c>
      <c r="Q51" s="82">
        <f t="shared" si="9"/>
        <v>12120</v>
      </c>
      <c r="R51" s="82">
        <f>+'Clients Type and Title X 2020'!H68</f>
        <v>4150</v>
      </c>
      <c r="S51" s="82">
        <f t="shared" si="10"/>
        <v>5930</v>
      </c>
      <c r="T51" s="82">
        <f t="shared" si="11"/>
        <v>5927.7123709472917</v>
      </c>
      <c r="U51" s="82">
        <f t="shared" si="12"/>
        <v>10080</v>
      </c>
      <c r="V51" s="193">
        <f t="shared" si="20"/>
        <v>1.4283644267342872</v>
      </c>
      <c r="W51"/>
      <c r="X51"/>
      <c r="Y51" s="2">
        <f t="shared" si="14"/>
        <v>78880</v>
      </c>
      <c r="Z51" s="2">
        <f t="shared" si="21"/>
        <v>20</v>
      </c>
      <c r="AC51" s="2"/>
      <c r="AE51" s="99"/>
    </row>
    <row r="52" spans="1:31">
      <c r="A52" s="189" t="s">
        <v>70</v>
      </c>
      <c r="B52" s="82">
        <f>+'Clients Type and Title X 2020'!C69</f>
        <v>42460</v>
      </c>
      <c r="C52" s="82">
        <f>+'Clients Type and Title X 2020'!G69</f>
        <v>520</v>
      </c>
      <c r="D52" s="81">
        <f t="shared" si="19"/>
        <v>1.2246820536975978E-2</v>
      </c>
      <c r="E52" s="82">
        <f>+'Clients Type and Title X 2020'!D69</f>
        <v>33350</v>
      </c>
      <c r="F52" s="82">
        <f t="shared" si="16"/>
        <v>410</v>
      </c>
      <c r="G52" s="82">
        <f t="shared" si="2"/>
        <v>413.49546971864567</v>
      </c>
      <c r="H52" s="82">
        <f t="shared" si="3"/>
        <v>33760</v>
      </c>
      <c r="I52" s="82">
        <f>+'Clients Type and Title X 2020'!E69</f>
        <v>6790</v>
      </c>
      <c r="J52" s="82">
        <f t="shared" si="4"/>
        <v>80</v>
      </c>
      <c r="K52" s="82">
        <f t="shared" si="5"/>
        <v>84.186933714830701</v>
      </c>
      <c r="L52" s="191">
        <f t="shared" si="6"/>
        <v>6870</v>
      </c>
      <c r="M52" s="189" t="s">
        <v>70</v>
      </c>
      <c r="N52" s="82">
        <f>+'Clients Type and Title X 2020'!F69</f>
        <v>820</v>
      </c>
      <c r="O52" s="82">
        <f t="shared" si="18"/>
        <v>10</v>
      </c>
      <c r="P52" s="82">
        <f t="shared" si="8"/>
        <v>10.166905102527419</v>
      </c>
      <c r="Q52" s="82">
        <f t="shared" si="9"/>
        <v>830</v>
      </c>
      <c r="R52" s="82">
        <f>+'Clients Type and Title X 2020'!H69</f>
        <v>980</v>
      </c>
      <c r="S52" s="82">
        <f t="shared" si="10"/>
        <v>10</v>
      </c>
      <c r="T52" s="82">
        <f t="shared" si="11"/>
        <v>12.150691463996184</v>
      </c>
      <c r="U52" s="82">
        <f t="shared" si="12"/>
        <v>990</v>
      </c>
      <c r="V52" s="193">
        <f t="shared" si="20"/>
        <v>1.239866475917978E-2</v>
      </c>
      <c r="W52"/>
      <c r="X52"/>
      <c r="Y52" s="2">
        <f t="shared" si="14"/>
        <v>510</v>
      </c>
      <c r="Z52" s="2">
        <f t="shared" si="21"/>
        <v>-10</v>
      </c>
      <c r="AC52" s="2"/>
      <c r="AE52" s="99"/>
    </row>
    <row r="53" spans="1:31">
      <c r="A53" s="189" t="s">
        <v>71</v>
      </c>
      <c r="B53" s="82">
        <f>+'Clients Type and Title X 2020'!C70</f>
        <v>51100</v>
      </c>
      <c r="C53" s="82">
        <f>+'Clients Type and Title X 2020'!G70</f>
        <v>30170</v>
      </c>
      <c r="D53" s="81">
        <f t="shared" si="19"/>
        <v>0.59041095890410955</v>
      </c>
      <c r="E53" s="82">
        <f>+'Clients Type and Title X 2020'!D70</f>
        <v>6760</v>
      </c>
      <c r="F53" s="82">
        <f t="shared" si="16"/>
        <v>9740</v>
      </c>
      <c r="G53" s="82">
        <f t="shared" si="2"/>
        <v>9744.347826086956</v>
      </c>
      <c r="H53" s="82">
        <f t="shared" si="3"/>
        <v>16500</v>
      </c>
      <c r="I53" s="82">
        <f>+'Clients Type and Title X 2020'!E70</f>
        <v>7560</v>
      </c>
      <c r="J53" s="82">
        <f t="shared" si="4"/>
        <v>10900</v>
      </c>
      <c r="K53" s="82">
        <f t="shared" si="5"/>
        <v>10897.525083612039</v>
      </c>
      <c r="L53" s="191">
        <f t="shared" si="6"/>
        <v>18460</v>
      </c>
      <c r="M53" s="189" t="s">
        <v>71</v>
      </c>
      <c r="N53" s="82">
        <f>+'Clients Type and Title X 2020'!F70</f>
        <v>260</v>
      </c>
      <c r="O53" s="82">
        <f t="shared" si="18"/>
        <v>370</v>
      </c>
      <c r="P53" s="82">
        <f t="shared" si="8"/>
        <v>374.78260869565213</v>
      </c>
      <c r="Q53" s="82">
        <f t="shared" si="9"/>
        <v>630</v>
      </c>
      <c r="R53" s="82">
        <f>+'Clients Type and Title X 2020'!H70</f>
        <v>6360</v>
      </c>
      <c r="S53" s="82">
        <f t="shared" si="10"/>
        <v>9170</v>
      </c>
      <c r="T53" s="82">
        <f t="shared" si="11"/>
        <v>9167.7591973244143</v>
      </c>
      <c r="U53" s="82">
        <f t="shared" si="12"/>
        <v>15530</v>
      </c>
      <c r="V53" s="193">
        <f t="shared" si="20"/>
        <v>1.4414715719063544</v>
      </c>
      <c r="W53"/>
      <c r="X53"/>
      <c r="Y53" s="2">
        <f t="shared" si="14"/>
        <v>30180</v>
      </c>
      <c r="Z53" s="2">
        <f t="shared" si="21"/>
        <v>10</v>
      </c>
      <c r="AC53" s="2"/>
      <c r="AE53" s="99"/>
    </row>
    <row r="54" spans="1:31">
      <c r="A54" s="187" t="s">
        <v>72</v>
      </c>
      <c r="B54" s="83">
        <f>+'Clients Type and Title X 2020'!C71</f>
        <v>11530</v>
      </c>
      <c r="C54" s="83">
        <f>+'Clients Type and Title X 2020'!G71</f>
        <v>0</v>
      </c>
      <c r="D54" s="91">
        <f t="shared" si="19"/>
        <v>0</v>
      </c>
      <c r="E54" s="83">
        <f>+'Clients Type and Title X 2020'!D71</f>
        <v>2990</v>
      </c>
      <c r="F54" s="83">
        <f t="shared" si="16"/>
        <v>0</v>
      </c>
      <c r="G54" s="83">
        <f t="shared" si="2"/>
        <v>0</v>
      </c>
      <c r="H54" s="83">
        <f t="shared" si="3"/>
        <v>2990</v>
      </c>
      <c r="I54" s="83">
        <f>+'Clients Type and Title X 2020'!E71</f>
        <v>470</v>
      </c>
      <c r="J54" s="83">
        <f t="shared" si="4"/>
        <v>0</v>
      </c>
      <c r="K54" s="83">
        <f t="shared" si="5"/>
        <v>0</v>
      </c>
      <c r="L54" s="192">
        <f t="shared" si="6"/>
        <v>470</v>
      </c>
      <c r="M54" s="187" t="s">
        <v>72</v>
      </c>
      <c r="N54" s="83">
        <f>+'Clients Type and Title X 2020'!F71</f>
        <v>0</v>
      </c>
      <c r="O54" s="83">
        <f t="shared" si="18"/>
        <v>0</v>
      </c>
      <c r="P54" s="83">
        <f t="shared" si="8"/>
        <v>0</v>
      </c>
      <c r="Q54" s="83">
        <f t="shared" si="9"/>
        <v>0</v>
      </c>
      <c r="R54" s="83">
        <f>+'Clients Type and Title X 2020'!H71</f>
        <v>8070</v>
      </c>
      <c r="S54" s="83">
        <f t="shared" si="10"/>
        <v>0</v>
      </c>
      <c r="T54" s="83">
        <f t="shared" si="11"/>
        <v>0</v>
      </c>
      <c r="U54" s="83">
        <f t="shared" si="12"/>
        <v>8070</v>
      </c>
      <c r="V54" s="194">
        <f t="shared" si="20"/>
        <v>0</v>
      </c>
      <c r="W54"/>
      <c r="X54"/>
      <c r="Y54" s="2">
        <f t="shared" si="14"/>
        <v>0</v>
      </c>
      <c r="Z54" s="2">
        <f t="shared" si="21"/>
        <v>0</v>
      </c>
      <c r="AC54" s="2"/>
      <c r="AE54" s="99"/>
    </row>
    <row r="55" spans="1:31" s="195" customFormat="1" ht="45.75" customHeight="1">
      <c r="A55" s="274" t="s">
        <v>86</v>
      </c>
      <c r="B55" s="275"/>
      <c r="C55" s="276"/>
      <c r="D55" s="277"/>
      <c r="E55" s="276"/>
      <c r="F55" s="276"/>
      <c r="G55" s="276"/>
      <c r="H55" s="277">
        <f>+F56/E56</f>
        <v>0.56242762337430963</v>
      </c>
      <c r="I55" s="276"/>
      <c r="J55" s="276"/>
      <c r="K55" s="276"/>
      <c r="L55" s="278">
        <f>+J56/I56</f>
        <v>0.28045755007575884</v>
      </c>
      <c r="M55" s="279"/>
      <c r="N55" s="276"/>
      <c r="O55" s="276"/>
      <c r="P55" s="276"/>
      <c r="Q55" s="277">
        <f>+O56/N56</f>
        <v>0.52546095182932717</v>
      </c>
      <c r="R55" s="276"/>
      <c r="S55" s="276"/>
      <c r="T55" s="276"/>
      <c r="U55" s="277">
        <f>+S56/R56</f>
        <v>0.55027470131682221</v>
      </c>
      <c r="V55" s="280">
        <f>C56/(B56-C56)</f>
        <v>0.50253882725832011</v>
      </c>
      <c r="AC55" s="196"/>
    </row>
    <row r="56" spans="1:31" s="4" customFormat="1" ht="15.75" thickBot="1">
      <c r="A56" s="203" t="s">
        <v>20</v>
      </c>
      <c r="B56" s="197">
        <f>SUM(B4:B55)</f>
        <v>4740510</v>
      </c>
      <c r="C56" s="197">
        <f>SUM(C4:C55)</f>
        <v>1585510</v>
      </c>
      <c r="D56" s="198">
        <f>C56/B56</f>
        <v>0.33445979441030604</v>
      </c>
      <c r="E56" s="197">
        <f>SUM(E4:E55)</f>
        <v>1796160</v>
      </c>
      <c r="F56" s="199">
        <f t="shared" ref="F56:K56" si="22">SUM(F4:F54)</f>
        <v>1010210</v>
      </c>
      <c r="G56" s="200">
        <f t="shared" si="22"/>
        <v>1010173.4882471177</v>
      </c>
      <c r="H56" s="201">
        <f>SUM(H4:H54)</f>
        <v>2806370</v>
      </c>
      <c r="I56" s="201">
        <f t="shared" si="22"/>
        <v>600590</v>
      </c>
      <c r="J56" s="199">
        <f t="shared" si="22"/>
        <v>168440</v>
      </c>
      <c r="K56" s="199">
        <f t="shared" si="22"/>
        <v>168441.57417418109</v>
      </c>
      <c r="L56" s="202">
        <f>SUM(L4:L54)</f>
        <v>769030</v>
      </c>
      <c r="M56" s="203" t="s">
        <v>20</v>
      </c>
      <c r="N56" s="201">
        <f>SUM(N4:N54)</f>
        <v>414360</v>
      </c>
      <c r="O56" s="199">
        <f>SUM(O4:O54)</f>
        <v>217730</v>
      </c>
      <c r="P56" s="199">
        <f>SUM(P4:P54)</f>
        <v>217714.40084765555</v>
      </c>
      <c r="Q56" s="201">
        <f>SUM(Q4:Q54)</f>
        <v>632090</v>
      </c>
      <c r="R56" s="201">
        <f>SUM(R4:R54)</f>
        <v>344010</v>
      </c>
      <c r="S56" s="199">
        <f t="shared" ref="S56:T56" si="23">SUM(S4:S54)</f>
        <v>189300</v>
      </c>
      <c r="T56" s="199">
        <f t="shared" si="23"/>
        <v>189290.51916611465</v>
      </c>
      <c r="U56" s="201">
        <f>SUM(U4:U54)</f>
        <v>533310</v>
      </c>
      <c r="V56" s="204"/>
      <c r="Y56" s="95">
        <f>SUM(Y4:Y54)</f>
        <v>1585680</v>
      </c>
      <c r="Z56" s="95">
        <f>SUM(Z4:Z54)</f>
        <v>170</v>
      </c>
      <c r="AC56" s="98"/>
      <c r="AE56" s="100"/>
    </row>
    <row r="57" spans="1:31" hidden="1">
      <c r="A57" s="88"/>
      <c r="B57" s="88"/>
      <c r="C57" s="88"/>
      <c r="D57" s="88"/>
      <c r="E57" s="88"/>
      <c r="F57" s="88"/>
      <c r="G57" s="88"/>
      <c r="H57" s="88"/>
      <c r="I57" s="88"/>
      <c r="J57" s="88"/>
      <c r="K57" s="88"/>
      <c r="L57" s="88"/>
      <c r="M57" s="88"/>
      <c r="N57" s="88"/>
      <c r="O57" s="88"/>
      <c r="P57" s="88"/>
      <c r="Q57" s="88"/>
      <c r="R57" s="88"/>
      <c r="S57" s="88"/>
      <c r="T57" s="88"/>
      <c r="U57" s="88"/>
      <c r="V57" s="88"/>
      <c r="W57" s="88"/>
      <c r="X57" s="88"/>
      <c r="AC57" s="98"/>
    </row>
    <row r="58" spans="1:31" hidden="1">
      <c r="A58" s="88"/>
      <c r="B58" s="88"/>
      <c r="C58" s="88"/>
      <c r="D58" s="88"/>
      <c r="E58" s="88"/>
      <c r="F58" s="88"/>
      <c r="G58" s="88"/>
      <c r="H58" s="88"/>
      <c r="I58" s="88"/>
      <c r="J58" s="88"/>
      <c r="K58" s="88"/>
      <c r="L58" s="88"/>
      <c r="M58" s="88"/>
      <c r="N58" s="88"/>
      <c r="O58" s="88"/>
      <c r="P58" s="88"/>
      <c r="Q58" s="88"/>
      <c r="R58" s="88"/>
      <c r="S58" s="88"/>
      <c r="T58" s="88"/>
      <c r="U58" s="88"/>
      <c r="V58" s="88"/>
      <c r="W58" s="88"/>
      <c r="X58" s="88" t="e">
        <f>COUNTIF(#REF!, "&gt;40%")</f>
        <v>#REF!</v>
      </c>
      <c r="AC58" s="98"/>
    </row>
    <row r="59" spans="1:31" hidden="1">
      <c r="A59" s="88"/>
      <c r="B59" s="88"/>
      <c r="C59" s="88"/>
      <c r="D59" s="88"/>
      <c r="E59" s="88"/>
      <c r="F59" s="88"/>
      <c r="G59" s="88"/>
      <c r="H59" s="88"/>
      <c r="I59" s="88"/>
      <c r="J59" s="88"/>
      <c r="K59" s="88"/>
      <c r="L59" s="88"/>
      <c r="M59" s="88"/>
      <c r="N59" s="88"/>
      <c r="O59" s="88"/>
      <c r="P59" s="88"/>
      <c r="Q59" s="88"/>
      <c r="R59" s="88"/>
      <c r="S59" s="88"/>
      <c r="T59" s="88"/>
      <c r="U59" s="88"/>
      <c r="V59" s="88"/>
      <c r="W59" s="88"/>
      <c r="X59" s="88" t="e">
        <f>COUNTIF(#REF!, "&gt;50%")</f>
        <v>#REF!</v>
      </c>
      <c r="AC59" s="98"/>
    </row>
    <row r="60" spans="1:31" ht="18" customHeight="1">
      <c r="A60" s="88" t="s">
        <v>90</v>
      </c>
      <c r="B60" s="88"/>
      <c r="C60" s="88"/>
      <c r="D60" s="88"/>
      <c r="E60" s="88"/>
      <c r="F60" s="88"/>
      <c r="G60" s="88"/>
      <c r="H60" s="88"/>
      <c r="I60" s="88"/>
      <c r="J60" s="88"/>
      <c r="K60" s="88"/>
      <c r="L60" s="88"/>
      <c r="M60" s="88"/>
      <c r="N60" s="88"/>
      <c r="O60" s="88"/>
      <c r="P60" s="88"/>
      <c r="Q60" s="88"/>
      <c r="R60" s="88"/>
      <c r="S60" s="88"/>
      <c r="T60" s="88"/>
      <c r="U60" s="88"/>
      <c r="V60" s="88"/>
      <c r="W60" s="88"/>
      <c r="X60" s="88"/>
      <c r="AC60" s="98"/>
    </row>
    <row r="61" spans="1:31" ht="14.25" customHeight="1">
      <c r="A61" s="384" t="s">
        <v>91</v>
      </c>
      <c r="B61" s="384"/>
      <c r="C61" s="384"/>
      <c r="D61" s="384"/>
      <c r="E61" s="384"/>
      <c r="F61" s="384"/>
      <c r="G61" s="384"/>
      <c r="H61" s="384"/>
      <c r="I61" s="384"/>
      <c r="J61" s="384"/>
      <c r="K61" s="384"/>
      <c r="L61" s="384"/>
      <c r="M61" s="384" t="s">
        <v>91</v>
      </c>
      <c r="N61" s="384"/>
      <c r="O61" s="384"/>
      <c r="P61" s="384"/>
      <c r="Q61" s="384"/>
      <c r="R61" s="384"/>
      <c r="S61" s="384"/>
      <c r="T61" s="384"/>
      <c r="U61" s="384"/>
      <c r="V61" s="384"/>
      <c r="W61" s="88"/>
      <c r="X61" s="88"/>
      <c r="AC61" s="98"/>
    </row>
    <row r="62" spans="1:31" ht="14.45" customHeight="1">
      <c r="A62" s="384"/>
      <c r="B62" s="384"/>
      <c r="C62" s="384"/>
      <c r="D62" s="384"/>
      <c r="E62" s="384"/>
      <c r="F62" s="384"/>
      <c r="G62" s="384"/>
      <c r="H62" s="384"/>
      <c r="I62" s="384"/>
      <c r="J62" s="384"/>
      <c r="K62" s="384"/>
      <c r="L62" s="384"/>
      <c r="M62" s="384"/>
      <c r="N62" s="384"/>
      <c r="O62" s="384"/>
      <c r="P62" s="384"/>
      <c r="Q62" s="384"/>
      <c r="R62" s="384"/>
      <c r="S62" s="384"/>
      <c r="T62" s="384"/>
      <c r="U62" s="384"/>
      <c r="V62" s="384"/>
      <c r="W62" s="87"/>
      <c r="AC62" s="107"/>
      <c r="AE62" s="96"/>
    </row>
    <row r="63" spans="1:31">
      <c r="A63" s="118" t="s">
        <v>92</v>
      </c>
      <c r="B63" s="104"/>
      <c r="C63" s="104"/>
      <c r="D63" s="104"/>
      <c r="E63" s="104"/>
      <c r="F63" s="104"/>
      <c r="G63" s="104"/>
      <c r="H63" s="104"/>
      <c r="J63" s="104"/>
      <c r="K63" s="104"/>
      <c r="L63" s="104"/>
      <c r="M63" s="118" t="s">
        <v>92</v>
      </c>
      <c r="O63" s="104"/>
      <c r="P63" s="104"/>
      <c r="Q63" s="104"/>
      <c r="R63" s="104"/>
      <c r="S63" s="104"/>
      <c r="T63" s="104"/>
      <c r="U63" s="104"/>
      <c r="V63" s="104"/>
      <c r="W63" s="104"/>
      <c r="X63" s="104"/>
    </row>
    <row r="64" spans="1:31" ht="9" customHeight="1">
      <c r="A64" s="88"/>
      <c r="B64" s="89"/>
      <c r="C64" s="89"/>
      <c r="D64" s="89"/>
      <c r="E64" s="89"/>
      <c r="F64" s="89"/>
      <c r="G64" s="89"/>
      <c r="H64" s="89"/>
      <c r="I64" s="89"/>
      <c r="J64" s="89"/>
      <c r="K64" s="89"/>
      <c r="L64" s="89"/>
      <c r="M64" s="89"/>
      <c r="N64" s="89"/>
      <c r="O64" s="89"/>
      <c r="P64" s="89"/>
      <c r="Q64" s="89"/>
      <c r="R64" s="89"/>
      <c r="S64" s="89"/>
      <c r="T64" s="89"/>
      <c r="U64" s="89"/>
      <c r="V64" s="89"/>
      <c r="W64" s="89"/>
      <c r="X64" s="89"/>
    </row>
    <row r="66" spans="6:24">
      <c r="F66" s="116"/>
      <c r="G66" s="116"/>
      <c r="H66" s="281"/>
      <c r="J66" s="116"/>
      <c r="K66" s="116"/>
      <c r="L66" s="281"/>
      <c r="M66" s="281"/>
      <c r="O66" s="116"/>
      <c r="P66" s="116"/>
      <c r="Q66" s="281"/>
      <c r="S66" s="116"/>
      <c r="T66" s="116"/>
      <c r="U66" s="281"/>
      <c r="V66" s="116"/>
      <c r="W66" s="282"/>
    </row>
    <row r="67" spans="6:24">
      <c r="H67" s="101"/>
      <c r="R67" s="101"/>
      <c r="W67" s="282"/>
      <c r="X67" s="80"/>
    </row>
    <row r="68" spans="6:24">
      <c r="F68" s="102"/>
      <c r="G68" s="102"/>
      <c r="H68" s="114"/>
      <c r="J68" s="102"/>
      <c r="K68" s="102"/>
      <c r="L68" s="102"/>
      <c r="M68" s="102"/>
      <c r="O68" s="102"/>
      <c r="P68" s="102"/>
      <c r="Q68" s="102"/>
      <c r="R68" s="88"/>
      <c r="S68" s="102"/>
      <c r="T68" s="102"/>
      <c r="U68" s="102"/>
    </row>
    <row r="69" spans="6:24">
      <c r="F69" s="88"/>
      <c r="G69" s="88"/>
      <c r="H69" s="101"/>
      <c r="L69" s="101"/>
      <c r="M69" s="101"/>
      <c r="Q69" s="101"/>
      <c r="U69" s="101"/>
    </row>
    <row r="70" spans="6:24" ht="88.9" customHeight="1">
      <c r="H70" s="96"/>
      <c r="L70" s="96"/>
      <c r="M70" s="96"/>
      <c r="Q70" s="96"/>
      <c r="U70" s="96"/>
    </row>
  </sheetData>
  <mergeCells count="10">
    <mergeCell ref="A61:L62"/>
    <mergeCell ref="M61:V62"/>
    <mergeCell ref="A1:L1"/>
    <mergeCell ref="E2:H2"/>
    <mergeCell ref="V2:V3"/>
    <mergeCell ref="R2:U2"/>
    <mergeCell ref="N2:Q2"/>
    <mergeCell ref="I2:L2"/>
    <mergeCell ref="M1:V1"/>
    <mergeCell ref="B2:D2"/>
  </mergeCells>
  <printOptions horizontalCentered="1"/>
  <pageMargins left="0.34" right="0.57999999999999996" top="0.77" bottom="0.27" header="0.3" footer="0.14000000000000001"/>
  <pageSetup scale="60" orientation="portrait" horizontalDpi="4294967293" r:id="rId1"/>
  <colBreaks count="2" manualBreakCount="2">
    <brk id="12" max="62" man="1"/>
    <brk id="22" max="62"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EB2915-B1FB-4A60-9B16-09634370955C}">
  <sheetPr>
    <tabColor rgb="FF92D050"/>
  </sheetPr>
  <dimension ref="A1:T317"/>
  <sheetViews>
    <sheetView showGridLines="0" view="pageBreakPreview" zoomScaleNormal="125" zoomScaleSheetLayoutView="100" zoomScalePageLayoutView="125" workbookViewId="0">
      <selection activeCell="C7" sqref="C7"/>
    </sheetView>
  </sheetViews>
  <sheetFormatPr defaultColWidth="9.140625" defaultRowHeight="12.75"/>
  <cols>
    <col min="1" max="1" width="9" style="138" customWidth="1"/>
    <col min="2" max="2" width="8.7109375" style="138" customWidth="1"/>
    <col min="3" max="3" width="11.7109375" style="138" customWidth="1"/>
    <col min="4" max="4" width="11.28515625" style="138" customWidth="1"/>
    <col min="5" max="5" width="11.42578125" style="138" customWidth="1"/>
    <col min="6" max="6" width="10.5703125" style="138" customWidth="1"/>
    <col min="7" max="7" width="11.85546875" style="138" customWidth="1"/>
    <col min="8" max="8" width="10.140625" style="138" customWidth="1"/>
    <col min="9" max="9" width="11.85546875" style="138" customWidth="1"/>
    <col min="10" max="10" width="10.42578125" style="138" customWidth="1"/>
    <col min="11" max="11" width="13" style="138" customWidth="1"/>
    <col min="12" max="12" width="10.42578125" style="138" customWidth="1"/>
    <col min="13" max="13" width="11" style="138" customWidth="1"/>
    <col min="14" max="14" width="9.7109375" style="138" customWidth="1"/>
    <col min="15" max="15" width="11.42578125" style="138" customWidth="1"/>
    <col min="16" max="17" width="12" style="138" customWidth="1"/>
    <col min="18" max="20" width="10.42578125" style="138" customWidth="1"/>
    <col min="21" max="21" width="11.28515625" style="138" customWidth="1"/>
    <col min="22" max="16384" width="9.140625" style="138"/>
  </cols>
  <sheetData>
    <row r="1" spans="1:20" s="135" customFormat="1" ht="26.25" customHeight="1" thickBot="1">
      <c r="A1" s="422" t="s">
        <v>101</v>
      </c>
      <c r="B1" s="423"/>
      <c r="C1" s="423"/>
      <c r="D1" s="423"/>
      <c r="E1" s="423"/>
      <c r="F1" s="423"/>
      <c r="G1" s="423"/>
      <c r="H1" s="423"/>
      <c r="I1" s="423"/>
      <c r="J1" s="423"/>
      <c r="K1" s="423"/>
      <c r="L1" s="423"/>
      <c r="M1" s="423"/>
      <c r="N1" s="423"/>
      <c r="O1" s="423"/>
      <c r="P1" s="423"/>
      <c r="Q1" s="423"/>
      <c r="R1" s="423"/>
      <c r="S1" s="423"/>
      <c r="T1" s="423"/>
    </row>
    <row r="2" spans="1:20" s="135" customFormat="1" ht="15.75" customHeight="1">
      <c r="A2" s="430" t="s">
        <v>79</v>
      </c>
      <c r="B2" s="431"/>
      <c r="C2" s="434" t="s">
        <v>102</v>
      </c>
      <c r="D2" s="435"/>
      <c r="E2" s="435"/>
      <c r="F2" s="435"/>
      <c r="G2" s="435"/>
      <c r="H2" s="436"/>
      <c r="I2" s="434" t="s">
        <v>103</v>
      </c>
      <c r="J2" s="437"/>
      <c r="K2" s="437"/>
      <c r="L2" s="437"/>
      <c r="M2" s="437"/>
      <c r="N2" s="438"/>
      <c r="O2" s="424" t="s">
        <v>104</v>
      </c>
      <c r="P2" s="425"/>
      <c r="Q2" s="425"/>
      <c r="R2" s="425"/>
      <c r="S2" s="425"/>
      <c r="T2" s="426"/>
    </row>
    <row r="3" spans="1:20" s="135" customFormat="1" ht="12.75" customHeight="1">
      <c r="A3" s="432"/>
      <c r="B3" s="432"/>
      <c r="C3" s="246"/>
      <c r="D3" s="405" t="s">
        <v>105</v>
      </c>
      <c r="E3" s="405" t="s">
        <v>106</v>
      </c>
      <c r="F3" s="405" t="s">
        <v>107</v>
      </c>
      <c r="G3" s="405" t="s">
        <v>108</v>
      </c>
      <c r="H3" s="407" t="s">
        <v>109</v>
      </c>
      <c r="I3" s="251"/>
      <c r="J3" s="409" t="s">
        <v>105</v>
      </c>
      <c r="K3" s="409" t="s">
        <v>106</v>
      </c>
      <c r="L3" s="409" t="s">
        <v>107</v>
      </c>
      <c r="M3" s="409" t="s">
        <v>108</v>
      </c>
      <c r="N3" s="429" t="s">
        <v>109</v>
      </c>
      <c r="O3" s="252"/>
      <c r="P3" s="409" t="s">
        <v>105</v>
      </c>
      <c r="Q3" s="409" t="s">
        <v>106</v>
      </c>
      <c r="R3" s="409" t="s">
        <v>107</v>
      </c>
      <c r="S3" s="409" t="s">
        <v>108</v>
      </c>
      <c r="T3" s="427" t="s">
        <v>109</v>
      </c>
    </row>
    <row r="4" spans="1:20" s="135" customFormat="1" ht="17.25" customHeight="1" thickBot="1">
      <c r="A4" s="433"/>
      <c r="B4" s="433"/>
      <c r="C4" s="269" t="s">
        <v>20</v>
      </c>
      <c r="D4" s="406"/>
      <c r="E4" s="406"/>
      <c r="F4" s="406"/>
      <c r="G4" s="406"/>
      <c r="H4" s="408"/>
      <c r="I4" s="269" t="s">
        <v>20</v>
      </c>
      <c r="J4" s="406"/>
      <c r="K4" s="406"/>
      <c r="L4" s="406"/>
      <c r="M4" s="406"/>
      <c r="N4" s="408"/>
      <c r="O4" s="270" t="s">
        <v>20</v>
      </c>
      <c r="P4" s="406"/>
      <c r="Q4" s="406"/>
      <c r="R4" s="406"/>
      <c r="S4" s="406"/>
      <c r="T4" s="428"/>
    </row>
    <row r="5" spans="1:20" s="135" customFormat="1" ht="17.25" hidden="1" customHeight="1">
      <c r="A5" s="415" t="s">
        <v>110</v>
      </c>
      <c r="B5" s="416"/>
      <c r="C5" s="245">
        <v>6663570</v>
      </c>
      <c r="D5" s="244">
        <v>693680</v>
      </c>
      <c r="E5" s="244">
        <v>2186200</v>
      </c>
      <c r="F5" s="244">
        <v>697650</v>
      </c>
      <c r="G5" s="244">
        <v>2215640</v>
      </c>
      <c r="H5" s="254">
        <v>870390</v>
      </c>
      <c r="I5" s="245">
        <v>4599930</v>
      </c>
      <c r="J5" s="247">
        <v>184440</v>
      </c>
      <c r="K5" s="244">
        <v>1960530</v>
      </c>
      <c r="L5" s="244">
        <v>305460</v>
      </c>
      <c r="M5" s="244">
        <v>1548890</v>
      </c>
      <c r="N5" s="249">
        <v>600610</v>
      </c>
      <c r="O5" s="260">
        <v>2063640</v>
      </c>
      <c r="P5" s="248">
        <v>509240</v>
      </c>
      <c r="Q5" s="248">
        <v>225670</v>
      </c>
      <c r="R5" s="248">
        <v>392190</v>
      </c>
      <c r="S5" s="248">
        <v>666750</v>
      </c>
      <c r="T5" s="248">
        <v>269780</v>
      </c>
    </row>
    <row r="6" spans="1:20" s="135" customFormat="1" ht="17.25" customHeight="1">
      <c r="A6" s="221" t="s">
        <v>111</v>
      </c>
      <c r="B6" s="243"/>
      <c r="C6" s="209">
        <v>6706280</v>
      </c>
      <c r="D6" s="241">
        <v>1054270</v>
      </c>
      <c r="E6" s="241">
        <v>1834800</v>
      </c>
      <c r="F6" s="241">
        <v>511310</v>
      </c>
      <c r="G6" s="241">
        <v>2407840</v>
      </c>
      <c r="H6" s="255">
        <v>898070</v>
      </c>
      <c r="I6" s="209">
        <v>4724250</v>
      </c>
      <c r="J6" s="241">
        <v>435570</v>
      </c>
      <c r="K6" s="241">
        <v>1689860</v>
      </c>
      <c r="L6" s="241">
        <v>221220</v>
      </c>
      <c r="M6" s="241">
        <v>1769760</v>
      </c>
      <c r="N6" s="255">
        <v>607830</v>
      </c>
      <c r="O6" s="261">
        <v>1982030</v>
      </c>
      <c r="P6" s="241">
        <v>618700</v>
      </c>
      <c r="Q6" s="241">
        <v>144940</v>
      </c>
      <c r="R6" s="241">
        <v>290090</v>
      </c>
      <c r="S6" s="241">
        <v>638080</v>
      </c>
      <c r="T6" s="241">
        <v>290240</v>
      </c>
    </row>
    <row r="7" spans="1:20" s="136" customFormat="1" ht="18" customHeight="1">
      <c r="A7" s="413" t="s">
        <v>112</v>
      </c>
      <c r="B7" s="414"/>
      <c r="C7" s="209">
        <v>6246290</v>
      </c>
      <c r="D7" s="241">
        <v>1875710</v>
      </c>
      <c r="E7" s="241">
        <v>1251190</v>
      </c>
      <c r="F7" s="241">
        <v>612290</v>
      </c>
      <c r="G7" s="241">
        <v>1996940</v>
      </c>
      <c r="H7" s="255">
        <v>510160</v>
      </c>
      <c r="I7" s="209">
        <v>3827650</v>
      </c>
      <c r="J7" s="241">
        <v>711550</v>
      </c>
      <c r="K7" s="241">
        <v>1083120</v>
      </c>
      <c r="L7" s="241">
        <v>196610</v>
      </c>
      <c r="M7" s="241">
        <v>1581760</v>
      </c>
      <c r="N7" s="255">
        <v>254620</v>
      </c>
      <c r="O7" s="261">
        <v>2418640</v>
      </c>
      <c r="P7" s="242">
        <v>1164170</v>
      </c>
      <c r="Q7" s="242">
        <v>168070</v>
      </c>
      <c r="R7" s="242">
        <v>415680</v>
      </c>
      <c r="S7" s="241">
        <v>415180</v>
      </c>
      <c r="T7" s="241">
        <v>255540</v>
      </c>
    </row>
    <row r="8" spans="1:20" s="136" customFormat="1" ht="18" customHeight="1">
      <c r="A8" s="205" t="s">
        <v>113</v>
      </c>
      <c r="B8" s="206"/>
      <c r="C8" s="209">
        <v>4740530</v>
      </c>
      <c r="D8" s="241">
        <v>1796100</v>
      </c>
      <c r="E8" s="241">
        <v>600580</v>
      </c>
      <c r="F8" s="241">
        <v>414380</v>
      </c>
      <c r="G8" s="241">
        <v>1585480</v>
      </c>
      <c r="H8" s="255">
        <v>344000</v>
      </c>
      <c r="I8" s="209">
        <v>1308560</v>
      </c>
      <c r="J8" s="241">
        <v>557260</v>
      </c>
      <c r="K8" s="241">
        <v>497210</v>
      </c>
      <c r="L8" s="241">
        <v>97330</v>
      </c>
      <c r="M8" s="241">
        <v>14930</v>
      </c>
      <c r="N8" s="255">
        <v>141830</v>
      </c>
      <c r="O8" s="262">
        <v>3431970</v>
      </c>
      <c r="P8" s="240">
        <v>1238840</v>
      </c>
      <c r="Q8" s="239">
        <v>103370</v>
      </c>
      <c r="R8" s="239">
        <v>317040</v>
      </c>
      <c r="S8" s="239">
        <v>1570550</v>
      </c>
      <c r="T8" s="239">
        <v>202170</v>
      </c>
    </row>
    <row r="9" spans="1:20" s="135" customFormat="1" ht="27" hidden="1" customHeight="1" thickBot="1">
      <c r="A9" s="411" t="s">
        <v>114</v>
      </c>
      <c r="B9" s="412"/>
      <c r="C9" s="238">
        <v>-6.262108749514149</v>
      </c>
      <c r="D9" s="237">
        <v>170.39989620574326</v>
      </c>
      <c r="E9" s="236">
        <v>-42.768731131643953</v>
      </c>
      <c r="F9" s="236">
        <v>-12.235361570988317</v>
      </c>
      <c r="G9" s="236">
        <v>-9.8707371233593904</v>
      </c>
      <c r="H9" s="256">
        <v>-41.387194246257422</v>
      </c>
      <c r="I9" s="238">
        <v>-16.788951136212944</v>
      </c>
      <c r="J9" s="235">
        <v>285.78941661244846</v>
      </c>
      <c r="K9" s="235">
        <v>-44.753714556778014</v>
      </c>
      <c r="L9" s="235">
        <v>-35.634780331303602</v>
      </c>
      <c r="M9" s="235">
        <v>2.1221649051901683</v>
      </c>
      <c r="N9" s="267">
        <v>-57.606433459316364</v>
      </c>
      <c r="O9" s="263"/>
      <c r="P9" s="234"/>
      <c r="Q9" s="234"/>
      <c r="R9" s="234"/>
      <c r="S9" s="234"/>
      <c r="T9" s="233"/>
    </row>
    <row r="10" spans="1:20" ht="18" hidden="1" customHeight="1">
      <c r="A10" s="410" t="s">
        <v>115</v>
      </c>
      <c r="B10" s="410"/>
      <c r="C10" s="230">
        <v>277400</v>
      </c>
      <c r="D10" s="219">
        <v>76300</v>
      </c>
      <c r="E10" s="257">
        <v>240</v>
      </c>
      <c r="F10" s="257">
        <v>28100</v>
      </c>
      <c r="G10" s="257">
        <v>108670</v>
      </c>
      <c r="H10" s="250">
        <v>64100</v>
      </c>
      <c r="I10" s="230">
        <v>177580</v>
      </c>
      <c r="J10" s="219">
        <v>45700</v>
      </c>
      <c r="K10" s="257">
        <v>240</v>
      </c>
      <c r="L10" s="257">
        <v>3850</v>
      </c>
      <c r="M10" s="257">
        <v>65790</v>
      </c>
      <c r="N10" s="268">
        <v>62010</v>
      </c>
      <c r="O10" s="420" t="s">
        <v>116</v>
      </c>
      <c r="P10" s="421"/>
      <c r="Q10" s="419"/>
      <c r="R10" s="419"/>
      <c r="S10" s="417"/>
      <c r="T10" s="213"/>
    </row>
    <row r="11" spans="1:20" ht="12.6" hidden="1" customHeight="1">
      <c r="A11" s="410" t="s">
        <v>117</v>
      </c>
      <c r="B11" s="410"/>
      <c r="C11" s="230">
        <v>581820</v>
      </c>
      <c r="D11" s="219">
        <v>117270</v>
      </c>
      <c r="E11" s="257">
        <v>35710</v>
      </c>
      <c r="F11" s="257">
        <v>111230</v>
      </c>
      <c r="G11" s="257">
        <v>279040</v>
      </c>
      <c r="H11" s="250">
        <v>38560</v>
      </c>
      <c r="I11" s="230">
        <v>441460</v>
      </c>
      <c r="J11" s="219">
        <v>44130</v>
      </c>
      <c r="K11" s="257">
        <v>34070</v>
      </c>
      <c r="L11" s="257">
        <v>60110</v>
      </c>
      <c r="M11" s="257">
        <v>267670</v>
      </c>
      <c r="N11" s="268">
        <v>35480</v>
      </c>
      <c r="O11" s="420"/>
      <c r="P11" s="421"/>
      <c r="Q11" s="419"/>
      <c r="R11" s="419"/>
      <c r="S11" s="417"/>
      <c r="T11" s="213"/>
    </row>
    <row r="12" spans="1:20" ht="14.1" hidden="1" customHeight="1">
      <c r="A12" s="410" t="s">
        <v>118</v>
      </c>
      <c r="B12" s="410"/>
      <c r="C12" s="230">
        <v>543960</v>
      </c>
      <c r="D12" s="219">
        <v>82200</v>
      </c>
      <c r="E12" s="257">
        <v>156420</v>
      </c>
      <c r="F12" s="257">
        <v>74710</v>
      </c>
      <c r="G12" s="257">
        <v>153830</v>
      </c>
      <c r="H12" s="250">
        <v>76790</v>
      </c>
      <c r="I12" s="230">
        <v>475200</v>
      </c>
      <c r="J12" s="219">
        <v>47470</v>
      </c>
      <c r="K12" s="257">
        <v>156280</v>
      </c>
      <c r="L12" s="257">
        <v>57030</v>
      </c>
      <c r="M12" s="257">
        <v>139810</v>
      </c>
      <c r="N12" s="268">
        <v>74610</v>
      </c>
      <c r="O12" s="420"/>
      <c r="P12" s="421"/>
      <c r="Q12" s="229"/>
      <c r="R12" s="229"/>
      <c r="S12" s="229"/>
      <c r="T12" s="213"/>
    </row>
    <row r="13" spans="1:20" ht="12.6" hidden="1" customHeight="1">
      <c r="A13" s="410" t="s">
        <v>119</v>
      </c>
      <c r="B13" s="410"/>
      <c r="C13" s="230">
        <v>1114480</v>
      </c>
      <c r="D13" s="219">
        <v>123600</v>
      </c>
      <c r="E13" s="257">
        <v>843490</v>
      </c>
      <c r="F13" s="257">
        <v>37270</v>
      </c>
      <c r="G13" s="257">
        <v>93150</v>
      </c>
      <c r="H13" s="250">
        <v>16980</v>
      </c>
      <c r="I13" s="230">
        <v>925210</v>
      </c>
      <c r="J13" s="219">
        <v>31730</v>
      </c>
      <c r="K13" s="257">
        <v>841260</v>
      </c>
      <c r="L13" s="257">
        <v>11030</v>
      </c>
      <c r="M13" s="257">
        <v>34540</v>
      </c>
      <c r="N13" s="268">
        <v>6640</v>
      </c>
      <c r="O13" s="220"/>
      <c r="P13" s="232"/>
      <c r="Q13" s="232"/>
      <c r="R13" s="232"/>
      <c r="S13" s="214"/>
      <c r="T13" s="213"/>
    </row>
    <row r="14" spans="1:20" ht="12.6" hidden="1" customHeight="1">
      <c r="A14" s="410" t="s">
        <v>120</v>
      </c>
      <c r="B14" s="410"/>
      <c r="C14" s="230">
        <v>830550</v>
      </c>
      <c r="D14" s="219">
        <v>138450</v>
      </c>
      <c r="E14" s="257">
        <v>126780</v>
      </c>
      <c r="F14" s="257">
        <v>79770</v>
      </c>
      <c r="G14" s="257">
        <v>395670</v>
      </c>
      <c r="H14" s="250">
        <v>89880</v>
      </c>
      <c r="I14" s="230">
        <v>472110</v>
      </c>
      <c r="J14" s="219">
        <v>27990</v>
      </c>
      <c r="K14" s="257">
        <v>109790</v>
      </c>
      <c r="L14" s="257">
        <v>26440</v>
      </c>
      <c r="M14" s="257">
        <v>248640</v>
      </c>
      <c r="N14" s="268">
        <v>59260</v>
      </c>
      <c r="O14" s="220"/>
      <c r="P14" s="232"/>
      <c r="Q14" s="232"/>
      <c r="R14" s="232"/>
      <c r="S14" s="214"/>
      <c r="T14" s="213"/>
    </row>
    <row r="15" spans="1:20" ht="12.6" hidden="1" customHeight="1">
      <c r="A15" s="410" t="s">
        <v>121</v>
      </c>
      <c r="B15" s="410"/>
      <c r="C15" s="230">
        <v>759380</v>
      </c>
      <c r="D15" s="219">
        <v>72050</v>
      </c>
      <c r="E15" s="257">
        <v>249750</v>
      </c>
      <c r="F15" s="257">
        <v>55730</v>
      </c>
      <c r="G15" s="257">
        <v>222710</v>
      </c>
      <c r="H15" s="250">
        <v>159150</v>
      </c>
      <c r="I15" s="230">
        <v>484550</v>
      </c>
      <c r="J15" s="219">
        <v>22710</v>
      </c>
      <c r="K15" s="257">
        <v>230740</v>
      </c>
      <c r="L15" s="257">
        <v>41330</v>
      </c>
      <c r="M15" s="257">
        <v>84260</v>
      </c>
      <c r="N15" s="268">
        <v>105500</v>
      </c>
      <c r="O15" s="220"/>
      <c r="P15" s="232"/>
      <c r="Q15" s="232"/>
      <c r="R15" s="232"/>
      <c r="S15" s="214"/>
      <c r="T15" s="213"/>
    </row>
    <row r="16" spans="1:20" ht="12.6" hidden="1" customHeight="1">
      <c r="A16" s="410" t="s">
        <v>122</v>
      </c>
      <c r="B16" s="410"/>
      <c r="C16" s="230">
        <v>262680</v>
      </c>
      <c r="D16" s="257">
        <v>31220</v>
      </c>
      <c r="E16" s="257">
        <v>44290</v>
      </c>
      <c r="F16" s="257">
        <v>19020</v>
      </c>
      <c r="G16" s="257">
        <v>106420</v>
      </c>
      <c r="H16" s="250">
        <v>61730</v>
      </c>
      <c r="I16" s="230">
        <v>196460</v>
      </c>
      <c r="J16" s="219">
        <v>12400</v>
      </c>
      <c r="K16" s="257">
        <v>41310</v>
      </c>
      <c r="L16" s="257">
        <v>9430</v>
      </c>
      <c r="M16" s="257">
        <v>76730</v>
      </c>
      <c r="N16" s="268">
        <v>56590</v>
      </c>
      <c r="O16" s="220"/>
      <c r="P16" s="232"/>
      <c r="Q16" s="232"/>
      <c r="R16" s="232"/>
      <c r="S16" s="214"/>
      <c r="T16" s="213"/>
    </row>
    <row r="17" spans="1:20" ht="12.6" hidden="1" customHeight="1">
      <c r="A17" s="410" t="s">
        <v>123</v>
      </c>
      <c r="B17" s="410"/>
      <c r="C17" s="230">
        <v>298150</v>
      </c>
      <c r="D17" s="257">
        <v>36650</v>
      </c>
      <c r="E17" s="257">
        <v>70650</v>
      </c>
      <c r="F17" s="257">
        <v>8930</v>
      </c>
      <c r="G17" s="257">
        <v>130960</v>
      </c>
      <c r="H17" s="250">
        <v>50970</v>
      </c>
      <c r="I17" s="230">
        <v>155250</v>
      </c>
      <c r="J17" s="219">
        <v>9040</v>
      </c>
      <c r="K17" s="257">
        <v>66120</v>
      </c>
      <c r="L17" s="257">
        <v>4290</v>
      </c>
      <c r="M17" s="257">
        <v>47650</v>
      </c>
      <c r="N17" s="268">
        <v>28160</v>
      </c>
      <c r="O17" s="418"/>
      <c r="P17" s="419"/>
      <c r="Q17" s="419"/>
      <c r="R17" s="419"/>
      <c r="S17" s="214"/>
      <c r="T17" s="213"/>
    </row>
    <row r="18" spans="1:20" ht="12.6" hidden="1" customHeight="1">
      <c r="A18" s="410" t="s">
        <v>124</v>
      </c>
      <c r="B18" s="410"/>
      <c r="C18" s="231">
        <v>1687820</v>
      </c>
      <c r="D18" s="212">
        <v>335360</v>
      </c>
      <c r="E18" s="212">
        <v>208080</v>
      </c>
      <c r="F18" s="212">
        <v>79320</v>
      </c>
      <c r="G18" s="212">
        <v>744440</v>
      </c>
      <c r="H18" s="253">
        <v>320630</v>
      </c>
      <c r="I18" s="231">
        <v>1190970</v>
      </c>
      <c r="J18" s="213">
        <v>187500</v>
      </c>
      <c r="K18" s="212">
        <v>119750</v>
      </c>
      <c r="L18" s="212">
        <v>7610</v>
      </c>
      <c r="M18" s="212">
        <v>702220</v>
      </c>
      <c r="N18" s="215">
        <v>173880</v>
      </c>
      <c r="O18" s="418"/>
      <c r="P18" s="419"/>
      <c r="Q18" s="419"/>
      <c r="R18" s="419"/>
      <c r="S18" s="214"/>
      <c r="T18" s="213"/>
    </row>
    <row r="19" spans="1:20" ht="13.5" hidden="1" customHeight="1">
      <c r="A19" s="410" t="s">
        <v>125</v>
      </c>
      <c r="B19" s="410"/>
      <c r="C19" s="230">
        <v>350050</v>
      </c>
      <c r="D19" s="257">
        <v>41190</v>
      </c>
      <c r="E19" s="257">
        <v>99390</v>
      </c>
      <c r="F19" s="257">
        <v>17230</v>
      </c>
      <c r="G19" s="257">
        <v>172960</v>
      </c>
      <c r="H19" s="250">
        <v>19280</v>
      </c>
      <c r="I19" s="230">
        <v>205450</v>
      </c>
      <c r="J19" s="219">
        <v>6890</v>
      </c>
      <c r="K19" s="257">
        <v>90290</v>
      </c>
      <c r="L19" s="257">
        <v>110</v>
      </c>
      <c r="M19" s="257">
        <v>102460</v>
      </c>
      <c r="N19" s="268">
        <v>5710</v>
      </c>
      <c r="O19" s="264"/>
      <c r="P19" s="229"/>
      <c r="Q19" s="229"/>
      <c r="R19" s="229"/>
      <c r="S19" s="214"/>
      <c r="T19" s="213"/>
    </row>
    <row r="20" spans="1:20" ht="9" hidden="1" customHeight="1">
      <c r="A20" s="208"/>
      <c r="B20" s="208"/>
      <c r="C20" s="228"/>
      <c r="D20" s="208"/>
      <c r="E20" s="208"/>
      <c r="F20" s="208"/>
      <c r="G20" s="208"/>
      <c r="H20" s="258"/>
      <c r="I20" s="228"/>
      <c r="J20" s="208"/>
      <c r="K20" s="208"/>
      <c r="L20" s="208"/>
      <c r="M20" s="208"/>
      <c r="N20" s="220"/>
      <c r="O20" s="220"/>
      <c r="P20" s="227"/>
      <c r="Q20" s="208"/>
      <c r="R20" s="208"/>
      <c r="S20" s="207"/>
      <c r="T20" s="207"/>
    </row>
    <row r="21" spans="1:20" s="143" customFormat="1">
      <c r="A21" s="216" t="s">
        <v>21</v>
      </c>
      <c r="B21" s="208"/>
      <c r="C21" s="211">
        <v>65540</v>
      </c>
      <c r="D21" s="212">
        <v>21540</v>
      </c>
      <c r="E21" s="212">
        <v>42480</v>
      </c>
      <c r="F21" s="212">
        <v>390</v>
      </c>
      <c r="G21" s="212">
        <v>1100</v>
      </c>
      <c r="H21" s="215">
        <v>40</v>
      </c>
      <c r="I21" s="211">
        <v>54950</v>
      </c>
      <c r="J21" s="212">
        <v>12470</v>
      </c>
      <c r="K21" s="212">
        <v>42480</v>
      </c>
      <c r="L21" s="212">
        <v>0</v>
      </c>
      <c r="M21" s="212">
        <v>0</v>
      </c>
      <c r="N21" s="215">
        <v>0</v>
      </c>
      <c r="O21" s="265">
        <v>10600</v>
      </c>
      <c r="P21" s="226">
        <v>9070</v>
      </c>
      <c r="Q21" s="225">
        <v>0</v>
      </c>
      <c r="R21" s="225">
        <v>390</v>
      </c>
      <c r="S21" s="212">
        <v>1100</v>
      </c>
      <c r="T21" s="212">
        <v>40</v>
      </c>
    </row>
    <row r="22" spans="1:20" s="143" customFormat="1">
      <c r="A22" s="216" t="s">
        <v>22</v>
      </c>
      <c r="B22" s="208"/>
      <c r="C22" s="211">
        <v>18220</v>
      </c>
      <c r="D22" s="212">
        <v>8810</v>
      </c>
      <c r="E22" s="212">
        <v>3840</v>
      </c>
      <c r="F22" s="212">
        <v>870</v>
      </c>
      <c r="G22" s="212">
        <v>2720</v>
      </c>
      <c r="H22" s="215">
        <v>1970</v>
      </c>
      <c r="I22" s="211">
        <v>320</v>
      </c>
      <c r="J22" s="212">
        <v>0</v>
      </c>
      <c r="K22" s="212">
        <v>0</v>
      </c>
      <c r="L22" s="212">
        <v>0</v>
      </c>
      <c r="M22" s="212">
        <v>0</v>
      </c>
      <c r="N22" s="215">
        <v>320</v>
      </c>
      <c r="O22" s="265">
        <v>17900</v>
      </c>
      <c r="P22" s="226">
        <v>8810</v>
      </c>
      <c r="Q22" s="225">
        <v>3840</v>
      </c>
      <c r="R22" s="225">
        <v>870</v>
      </c>
      <c r="S22" s="212">
        <v>2720</v>
      </c>
      <c r="T22" s="212">
        <v>1660</v>
      </c>
    </row>
    <row r="23" spans="1:20" s="143" customFormat="1">
      <c r="A23" s="216" t="s">
        <v>23</v>
      </c>
      <c r="B23" s="208"/>
      <c r="C23" s="211">
        <v>73280</v>
      </c>
      <c r="D23" s="212">
        <v>34610</v>
      </c>
      <c r="E23" s="212">
        <v>5580</v>
      </c>
      <c r="F23" s="212">
        <v>1260</v>
      </c>
      <c r="G23" s="212">
        <v>19740</v>
      </c>
      <c r="H23" s="215">
        <v>12110</v>
      </c>
      <c r="I23" s="211">
        <v>10870</v>
      </c>
      <c r="J23" s="212">
        <v>6340</v>
      </c>
      <c r="K23" s="212">
        <v>4290</v>
      </c>
      <c r="L23" s="212">
        <v>230</v>
      </c>
      <c r="M23" s="212">
        <v>0</v>
      </c>
      <c r="N23" s="215">
        <v>0</v>
      </c>
      <c r="O23" s="265">
        <v>62420</v>
      </c>
      <c r="P23" s="226">
        <v>28260</v>
      </c>
      <c r="Q23" s="225">
        <v>1290</v>
      </c>
      <c r="R23" s="225">
        <v>1030</v>
      </c>
      <c r="S23" s="212">
        <v>19740</v>
      </c>
      <c r="T23" s="212">
        <v>12110</v>
      </c>
    </row>
    <row r="24" spans="1:20" s="143" customFormat="1">
      <c r="A24" s="216" t="s">
        <v>24</v>
      </c>
      <c r="B24" s="208"/>
      <c r="C24" s="211">
        <v>44250</v>
      </c>
      <c r="D24" s="212">
        <v>6630</v>
      </c>
      <c r="E24" s="212">
        <v>34940</v>
      </c>
      <c r="F24" s="212">
        <v>0</v>
      </c>
      <c r="G24" s="212">
        <v>2680</v>
      </c>
      <c r="H24" s="215">
        <v>0</v>
      </c>
      <c r="I24" s="211">
        <v>34940</v>
      </c>
      <c r="J24" s="212">
        <v>0</v>
      </c>
      <c r="K24" s="212">
        <v>34940</v>
      </c>
      <c r="L24" s="212">
        <v>0</v>
      </c>
      <c r="M24" s="212">
        <v>0</v>
      </c>
      <c r="N24" s="215">
        <v>0</v>
      </c>
      <c r="O24" s="265">
        <v>9310</v>
      </c>
      <c r="P24" s="226">
        <v>6630</v>
      </c>
      <c r="Q24" s="225">
        <v>0</v>
      </c>
      <c r="R24" s="225">
        <v>0</v>
      </c>
      <c r="S24" s="212">
        <v>2680</v>
      </c>
      <c r="T24" s="212">
        <v>0</v>
      </c>
    </row>
    <row r="25" spans="1:20" s="143" customFormat="1">
      <c r="A25" s="216" t="s">
        <v>25</v>
      </c>
      <c r="B25" s="208"/>
      <c r="C25" s="211">
        <v>1238800</v>
      </c>
      <c r="D25" s="212">
        <v>453550</v>
      </c>
      <c r="E25" s="212">
        <v>18390</v>
      </c>
      <c r="F25" s="212">
        <v>91510</v>
      </c>
      <c r="G25" s="212">
        <v>603290</v>
      </c>
      <c r="H25" s="215">
        <v>72060</v>
      </c>
      <c r="I25" s="211">
        <v>160800</v>
      </c>
      <c r="J25" s="212">
        <v>151300</v>
      </c>
      <c r="K25" s="212">
        <v>2680</v>
      </c>
      <c r="L25" s="212">
        <v>1420</v>
      </c>
      <c r="M25" s="212">
        <v>0</v>
      </c>
      <c r="N25" s="215">
        <v>5400</v>
      </c>
      <c r="O25" s="265">
        <v>1078000</v>
      </c>
      <c r="P25" s="226">
        <v>302250</v>
      </c>
      <c r="Q25" s="225">
        <v>15710</v>
      </c>
      <c r="R25" s="225">
        <v>90090</v>
      </c>
      <c r="S25" s="212">
        <v>603290</v>
      </c>
      <c r="T25" s="212">
        <v>66660</v>
      </c>
    </row>
    <row r="26" spans="1:20" s="143" customFormat="1">
      <c r="A26" s="216" t="s">
        <v>26</v>
      </c>
      <c r="B26" s="208"/>
      <c r="C26" s="211">
        <v>92930</v>
      </c>
      <c r="D26" s="212">
        <v>43870</v>
      </c>
      <c r="E26" s="212">
        <v>10630</v>
      </c>
      <c r="F26" s="212">
        <v>7990</v>
      </c>
      <c r="G26" s="212">
        <v>27180</v>
      </c>
      <c r="H26" s="215">
        <v>3260</v>
      </c>
      <c r="I26" s="211">
        <v>36030</v>
      </c>
      <c r="J26" s="212">
        <v>19060</v>
      </c>
      <c r="K26" s="212">
        <v>10570</v>
      </c>
      <c r="L26" s="212">
        <v>5740</v>
      </c>
      <c r="M26" s="212">
        <v>0</v>
      </c>
      <c r="N26" s="215">
        <v>660</v>
      </c>
      <c r="O26" s="265">
        <v>56890</v>
      </c>
      <c r="P26" s="226">
        <v>24800</v>
      </c>
      <c r="Q26" s="225">
        <v>60</v>
      </c>
      <c r="R26" s="225">
        <v>2250</v>
      </c>
      <c r="S26" s="212">
        <v>27180</v>
      </c>
      <c r="T26" s="212">
        <v>2600</v>
      </c>
    </row>
    <row r="27" spans="1:20" s="143" customFormat="1">
      <c r="A27" s="216" t="s">
        <v>27</v>
      </c>
      <c r="B27" s="208"/>
      <c r="C27" s="211">
        <v>72120</v>
      </c>
      <c r="D27" s="212">
        <v>18610</v>
      </c>
      <c r="E27" s="212">
        <v>0</v>
      </c>
      <c r="F27" s="212">
        <v>1260</v>
      </c>
      <c r="G27" s="212">
        <v>52250</v>
      </c>
      <c r="H27" s="215">
        <v>0</v>
      </c>
      <c r="I27" s="211">
        <v>5350</v>
      </c>
      <c r="J27" s="212">
        <v>5350</v>
      </c>
      <c r="K27" s="212">
        <v>0</v>
      </c>
      <c r="L27" s="212">
        <v>0</v>
      </c>
      <c r="M27" s="212">
        <v>0</v>
      </c>
      <c r="N27" s="215">
        <v>0</v>
      </c>
      <c r="O27" s="265">
        <v>66770</v>
      </c>
      <c r="P27" s="226">
        <v>13270</v>
      </c>
      <c r="Q27" s="225">
        <v>0</v>
      </c>
      <c r="R27" s="225">
        <v>1260</v>
      </c>
      <c r="S27" s="212">
        <v>52250</v>
      </c>
      <c r="T27" s="212">
        <v>0</v>
      </c>
    </row>
    <row r="28" spans="1:20" s="143" customFormat="1">
      <c r="A28" s="216" t="s">
        <v>28</v>
      </c>
      <c r="B28" s="208"/>
      <c r="C28" s="211">
        <v>14900</v>
      </c>
      <c r="D28" s="212">
        <v>5020</v>
      </c>
      <c r="E28" s="212">
        <v>710</v>
      </c>
      <c r="F28" s="212">
        <v>1810</v>
      </c>
      <c r="G28" s="212">
        <v>6220</v>
      </c>
      <c r="H28" s="215">
        <v>1140</v>
      </c>
      <c r="I28" s="211">
        <v>8420</v>
      </c>
      <c r="J28" s="212">
        <v>4970</v>
      </c>
      <c r="K28" s="212">
        <v>710</v>
      </c>
      <c r="L28" s="212">
        <v>1810</v>
      </c>
      <c r="M28" s="212">
        <v>0</v>
      </c>
      <c r="N28" s="215">
        <v>930</v>
      </c>
      <c r="O28" s="265">
        <v>6480</v>
      </c>
      <c r="P28" s="226">
        <v>50</v>
      </c>
      <c r="Q28" s="225">
        <v>0</v>
      </c>
      <c r="R28" s="225">
        <v>0</v>
      </c>
      <c r="S28" s="212">
        <v>6220</v>
      </c>
      <c r="T28" s="212">
        <v>210</v>
      </c>
    </row>
    <row r="29" spans="1:20" s="143" customFormat="1">
      <c r="A29" s="216" t="s">
        <v>29</v>
      </c>
      <c r="B29" s="208"/>
      <c r="C29" s="211">
        <v>42920</v>
      </c>
      <c r="D29" s="212">
        <v>36620</v>
      </c>
      <c r="E29" s="212">
        <v>0</v>
      </c>
      <c r="F29" s="212">
        <v>4170</v>
      </c>
      <c r="G29" s="212">
        <v>2130</v>
      </c>
      <c r="H29" s="215">
        <v>0</v>
      </c>
      <c r="I29" s="211">
        <v>34520</v>
      </c>
      <c r="J29" s="212">
        <v>34520</v>
      </c>
      <c r="K29" s="212">
        <v>0</v>
      </c>
      <c r="L29" s="212">
        <v>0</v>
      </c>
      <c r="M29" s="212">
        <v>0</v>
      </c>
      <c r="N29" s="215">
        <v>0</v>
      </c>
      <c r="O29" s="265">
        <v>8410</v>
      </c>
      <c r="P29" s="226">
        <v>2100</v>
      </c>
      <c r="Q29" s="225">
        <v>0</v>
      </c>
      <c r="R29" s="225">
        <v>4170</v>
      </c>
      <c r="S29" s="212">
        <v>2130</v>
      </c>
      <c r="T29" s="212">
        <v>0</v>
      </c>
    </row>
    <row r="30" spans="1:20" s="143" customFormat="1">
      <c r="A30" s="216" t="s">
        <v>30</v>
      </c>
      <c r="B30" s="208"/>
      <c r="C30" s="211">
        <v>182040</v>
      </c>
      <c r="D30" s="212">
        <v>62600</v>
      </c>
      <c r="E30" s="212">
        <v>72320</v>
      </c>
      <c r="F30" s="212">
        <v>740</v>
      </c>
      <c r="G30" s="212">
        <v>46120</v>
      </c>
      <c r="H30" s="215">
        <v>270</v>
      </c>
      <c r="I30" s="211">
        <v>83430</v>
      </c>
      <c r="J30" s="212">
        <v>11630</v>
      </c>
      <c r="K30" s="212">
        <v>71800</v>
      </c>
      <c r="L30" s="212">
        <v>0</v>
      </c>
      <c r="M30" s="212">
        <v>0</v>
      </c>
      <c r="N30" s="215">
        <v>0</v>
      </c>
      <c r="O30" s="265">
        <v>98620</v>
      </c>
      <c r="P30" s="226">
        <v>50980</v>
      </c>
      <c r="Q30" s="225">
        <v>510</v>
      </c>
      <c r="R30" s="225">
        <v>740</v>
      </c>
      <c r="S30" s="212">
        <v>46120</v>
      </c>
      <c r="T30" s="212">
        <v>270</v>
      </c>
    </row>
    <row r="31" spans="1:20" s="143" customFormat="1">
      <c r="A31" s="216" t="s">
        <v>31</v>
      </c>
      <c r="B31" s="208"/>
      <c r="C31" s="211">
        <v>159400</v>
      </c>
      <c r="D31" s="212">
        <v>104350</v>
      </c>
      <c r="E31" s="212">
        <v>33840</v>
      </c>
      <c r="F31" s="212">
        <v>13880</v>
      </c>
      <c r="G31" s="212">
        <v>5720</v>
      </c>
      <c r="H31" s="215">
        <v>1620</v>
      </c>
      <c r="I31" s="211">
        <v>111510</v>
      </c>
      <c r="J31" s="212">
        <v>97700</v>
      </c>
      <c r="K31" s="212">
        <v>190</v>
      </c>
      <c r="L31" s="212">
        <v>12000</v>
      </c>
      <c r="M31" s="212">
        <v>0</v>
      </c>
      <c r="N31" s="215">
        <v>1620</v>
      </c>
      <c r="O31" s="265">
        <v>47900</v>
      </c>
      <c r="P31" s="226">
        <v>6650</v>
      </c>
      <c r="Q31" s="225">
        <v>33650</v>
      </c>
      <c r="R31" s="225">
        <v>1880</v>
      </c>
      <c r="S31" s="212">
        <v>5720</v>
      </c>
      <c r="T31" s="212">
        <v>0</v>
      </c>
    </row>
    <row r="32" spans="1:20" s="143" customFormat="1">
      <c r="A32" s="216" t="s">
        <v>32</v>
      </c>
      <c r="B32" s="208"/>
      <c r="C32" s="211">
        <v>13780</v>
      </c>
      <c r="D32" s="212">
        <v>10750</v>
      </c>
      <c r="E32" s="212">
        <v>0</v>
      </c>
      <c r="F32" s="212">
        <v>490</v>
      </c>
      <c r="G32" s="212">
        <v>1860</v>
      </c>
      <c r="H32" s="215">
        <v>690</v>
      </c>
      <c r="I32" s="211">
        <v>0</v>
      </c>
      <c r="J32" s="212">
        <v>0</v>
      </c>
      <c r="K32" s="212">
        <v>0</v>
      </c>
      <c r="L32" s="212">
        <v>0</v>
      </c>
      <c r="M32" s="212">
        <v>0</v>
      </c>
      <c r="N32" s="215">
        <v>0</v>
      </c>
      <c r="O32" s="265">
        <v>13780</v>
      </c>
      <c r="P32" s="226">
        <v>10750</v>
      </c>
      <c r="Q32" s="225">
        <v>0</v>
      </c>
      <c r="R32" s="225">
        <v>490</v>
      </c>
      <c r="S32" s="212">
        <v>1860</v>
      </c>
      <c r="T32" s="212">
        <v>690</v>
      </c>
    </row>
    <row r="33" spans="1:20" s="143" customFormat="1">
      <c r="A33" s="216" t="s">
        <v>33</v>
      </c>
      <c r="B33" s="208"/>
      <c r="C33" s="211">
        <v>21790</v>
      </c>
      <c r="D33" s="212">
        <v>10770</v>
      </c>
      <c r="E33" s="212">
        <v>6530</v>
      </c>
      <c r="F33" s="212">
        <v>70</v>
      </c>
      <c r="G33" s="212">
        <v>4010</v>
      </c>
      <c r="H33" s="215">
        <v>410</v>
      </c>
      <c r="I33" s="211">
        <v>9440</v>
      </c>
      <c r="J33" s="212">
        <v>4570</v>
      </c>
      <c r="K33" s="212">
        <v>4870</v>
      </c>
      <c r="L33" s="212">
        <v>0</v>
      </c>
      <c r="M33" s="212">
        <v>0</v>
      </c>
      <c r="N33" s="215">
        <v>0</v>
      </c>
      <c r="O33" s="265">
        <v>12350</v>
      </c>
      <c r="P33" s="226">
        <v>6200</v>
      </c>
      <c r="Q33" s="225">
        <v>1660</v>
      </c>
      <c r="R33" s="225">
        <v>70</v>
      </c>
      <c r="S33" s="212">
        <v>4010</v>
      </c>
      <c r="T33" s="212">
        <v>410</v>
      </c>
    </row>
    <row r="34" spans="1:20" s="143" customFormat="1">
      <c r="A34" s="216" t="s">
        <v>34</v>
      </c>
      <c r="B34" s="208"/>
      <c r="C34" s="211">
        <v>146910</v>
      </c>
      <c r="D34" s="212">
        <v>101230</v>
      </c>
      <c r="E34" s="212">
        <v>4370</v>
      </c>
      <c r="F34" s="212">
        <v>5150</v>
      </c>
      <c r="G34" s="212">
        <v>29630</v>
      </c>
      <c r="H34" s="215">
        <v>6530</v>
      </c>
      <c r="I34" s="211">
        <v>12270</v>
      </c>
      <c r="J34" s="212">
        <v>11880</v>
      </c>
      <c r="K34" s="212">
        <v>0</v>
      </c>
      <c r="L34" s="212">
        <v>0</v>
      </c>
      <c r="M34" s="212">
        <v>0</v>
      </c>
      <c r="N34" s="215">
        <v>400</v>
      </c>
      <c r="O34" s="265">
        <v>134640</v>
      </c>
      <c r="P34" s="226">
        <v>89350</v>
      </c>
      <c r="Q34" s="225">
        <v>4370</v>
      </c>
      <c r="R34" s="225">
        <v>5150</v>
      </c>
      <c r="S34" s="212">
        <v>29630</v>
      </c>
      <c r="T34" s="212">
        <v>6130</v>
      </c>
    </row>
    <row r="35" spans="1:20" s="143" customFormat="1">
      <c r="A35" s="216" t="s">
        <v>35</v>
      </c>
      <c r="B35" s="208"/>
      <c r="C35" s="211">
        <v>42860</v>
      </c>
      <c r="D35" s="212">
        <v>26420</v>
      </c>
      <c r="E35" s="212">
        <v>940</v>
      </c>
      <c r="F35" s="212">
        <v>2420</v>
      </c>
      <c r="G35" s="212">
        <v>8120</v>
      </c>
      <c r="H35" s="215">
        <v>4950</v>
      </c>
      <c r="I35" s="211">
        <v>10640</v>
      </c>
      <c r="J35" s="212">
        <v>3170</v>
      </c>
      <c r="K35" s="212">
        <v>490</v>
      </c>
      <c r="L35" s="212">
        <v>2020</v>
      </c>
      <c r="M35" s="212">
        <v>0</v>
      </c>
      <c r="N35" s="215">
        <v>4950</v>
      </c>
      <c r="O35" s="265">
        <v>32220</v>
      </c>
      <c r="P35" s="226">
        <v>23250</v>
      </c>
      <c r="Q35" s="225">
        <v>450</v>
      </c>
      <c r="R35" s="225">
        <v>390</v>
      </c>
      <c r="S35" s="212">
        <v>8120</v>
      </c>
      <c r="T35" s="212">
        <v>0</v>
      </c>
    </row>
    <row r="36" spans="1:20" s="143" customFormat="1">
      <c r="A36" s="216" t="s">
        <v>36</v>
      </c>
      <c r="B36" s="208"/>
      <c r="C36" s="211">
        <v>27730</v>
      </c>
      <c r="D36" s="212">
        <v>13360</v>
      </c>
      <c r="E36" s="212">
        <v>560</v>
      </c>
      <c r="F36" s="212">
        <v>2780</v>
      </c>
      <c r="G36" s="212">
        <v>8530</v>
      </c>
      <c r="H36" s="215">
        <v>2510</v>
      </c>
      <c r="I36" s="211">
        <v>14660</v>
      </c>
      <c r="J36" s="212">
        <v>8950</v>
      </c>
      <c r="K36" s="212">
        <v>560</v>
      </c>
      <c r="L36" s="212">
        <v>2690</v>
      </c>
      <c r="M36" s="212">
        <v>0</v>
      </c>
      <c r="N36" s="215">
        <v>2460</v>
      </c>
      <c r="O36" s="265">
        <v>13070</v>
      </c>
      <c r="P36" s="226">
        <v>4410</v>
      </c>
      <c r="Q36" s="225">
        <v>0</v>
      </c>
      <c r="R36" s="225">
        <v>90</v>
      </c>
      <c r="S36" s="212">
        <v>8530</v>
      </c>
      <c r="T36" s="212">
        <v>50</v>
      </c>
    </row>
    <row r="37" spans="1:20" s="143" customFormat="1">
      <c r="A37" s="216" t="s">
        <v>37</v>
      </c>
      <c r="B37" s="208"/>
      <c r="C37" s="211">
        <v>26660</v>
      </c>
      <c r="D37" s="212">
        <v>8940</v>
      </c>
      <c r="E37" s="212">
        <v>13520</v>
      </c>
      <c r="F37" s="212">
        <v>0</v>
      </c>
      <c r="G37" s="212">
        <v>3000</v>
      </c>
      <c r="H37" s="215">
        <v>1200</v>
      </c>
      <c r="I37" s="211">
        <v>12850</v>
      </c>
      <c r="J37" s="212">
        <v>760</v>
      </c>
      <c r="K37" s="212">
        <v>12090</v>
      </c>
      <c r="L37" s="212">
        <v>0</v>
      </c>
      <c r="M37" s="212">
        <v>0</v>
      </c>
      <c r="N37" s="215">
        <v>0</v>
      </c>
      <c r="O37" s="265">
        <v>13810</v>
      </c>
      <c r="P37" s="226">
        <v>8180</v>
      </c>
      <c r="Q37" s="225">
        <v>1430</v>
      </c>
      <c r="R37" s="225">
        <v>0</v>
      </c>
      <c r="S37" s="212">
        <v>3000</v>
      </c>
      <c r="T37" s="212">
        <v>1200</v>
      </c>
    </row>
    <row r="38" spans="1:20" s="143" customFormat="1">
      <c r="A38" s="216" t="s">
        <v>38</v>
      </c>
      <c r="B38" s="208"/>
      <c r="C38" s="211">
        <v>45510</v>
      </c>
      <c r="D38" s="212">
        <v>28820</v>
      </c>
      <c r="E38" s="212">
        <v>13360</v>
      </c>
      <c r="F38" s="212">
        <v>2020</v>
      </c>
      <c r="G38" s="212">
        <v>1070</v>
      </c>
      <c r="H38" s="215">
        <v>240</v>
      </c>
      <c r="I38" s="211">
        <v>24070</v>
      </c>
      <c r="J38" s="212">
        <v>8590</v>
      </c>
      <c r="K38" s="212">
        <v>13360</v>
      </c>
      <c r="L38" s="212">
        <v>2020</v>
      </c>
      <c r="M38" s="212">
        <v>0</v>
      </c>
      <c r="N38" s="215">
        <v>90</v>
      </c>
      <c r="O38" s="265">
        <v>21450</v>
      </c>
      <c r="P38" s="226">
        <v>20230</v>
      </c>
      <c r="Q38" s="225">
        <v>0</v>
      </c>
      <c r="R38" s="225">
        <v>0</v>
      </c>
      <c r="S38" s="212">
        <v>1070</v>
      </c>
      <c r="T38" s="212">
        <v>150</v>
      </c>
    </row>
    <row r="39" spans="1:20" s="143" customFormat="1">
      <c r="A39" s="216" t="s">
        <v>39</v>
      </c>
      <c r="B39" s="208"/>
      <c r="C39" s="211">
        <v>55520</v>
      </c>
      <c r="D39" s="212">
        <v>26440</v>
      </c>
      <c r="E39" s="212">
        <v>18780</v>
      </c>
      <c r="F39" s="212">
        <v>2300</v>
      </c>
      <c r="G39" s="212">
        <v>7950</v>
      </c>
      <c r="H39" s="215">
        <v>50</v>
      </c>
      <c r="I39" s="211">
        <v>24750</v>
      </c>
      <c r="J39" s="212">
        <v>5900</v>
      </c>
      <c r="K39" s="212">
        <v>18520</v>
      </c>
      <c r="L39" s="212">
        <v>330</v>
      </c>
      <c r="M39" s="212">
        <v>0</v>
      </c>
      <c r="N39" s="215">
        <v>0</v>
      </c>
      <c r="O39" s="265">
        <v>30770</v>
      </c>
      <c r="P39" s="226">
        <v>20540</v>
      </c>
      <c r="Q39" s="225">
        <v>260</v>
      </c>
      <c r="R39" s="225">
        <v>1970</v>
      </c>
      <c r="S39" s="212">
        <v>7950</v>
      </c>
      <c r="T39" s="212">
        <v>50</v>
      </c>
    </row>
    <row r="40" spans="1:20" s="143" customFormat="1">
      <c r="A40" s="216" t="s">
        <v>40</v>
      </c>
      <c r="B40" s="208"/>
      <c r="C40" s="211">
        <v>24730</v>
      </c>
      <c r="D40" s="212">
        <v>11410</v>
      </c>
      <c r="E40" s="212">
        <v>0</v>
      </c>
      <c r="F40" s="212">
        <v>940</v>
      </c>
      <c r="G40" s="212">
        <v>6330</v>
      </c>
      <c r="H40" s="215">
        <v>6040</v>
      </c>
      <c r="I40" s="211">
        <v>0</v>
      </c>
      <c r="J40" s="212">
        <v>0</v>
      </c>
      <c r="K40" s="212">
        <v>0</v>
      </c>
      <c r="L40" s="212">
        <v>0</v>
      </c>
      <c r="M40" s="212">
        <v>0</v>
      </c>
      <c r="N40" s="215">
        <v>0</v>
      </c>
      <c r="O40" s="265">
        <v>24730</v>
      </c>
      <c r="P40" s="226">
        <v>11410</v>
      </c>
      <c r="Q40" s="225">
        <v>0</v>
      </c>
      <c r="R40" s="225">
        <v>940</v>
      </c>
      <c r="S40" s="212">
        <v>6330</v>
      </c>
      <c r="T40" s="212">
        <v>6040</v>
      </c>
    </row>
    <row r="41" spans="1:20" s="143" customFormat="1">
      <c r="A41" s="216" t="s">
        <v>126</v>
      </c>
      <c r="B41" s="208"/>
      <c r="C41" s="211">
        <v>69930</v>
      </c>
      <c r="D41" s="212">
        <v>23200</v>
      </c>
      <c r="E41" s="212">
        <v>10830</v>
      </c>
      <c r="F41" s="212">
        <v>2090</v>
      </c>
      <c r="G41" s="212">
        <v>32860</v>
      </c>
      <c r="H41" s="215">
        <v>960</v>
      </c>
      <c r="I41" s="211">
        <v>18320</v>
      </c>
      <c r="J41" s="212">
        <v>7890</v>
      </c>
      <c r="K41" s="212">
        <v>2200</v>
      </c>
      <c r="L41" s="212">
        <v>0</v>
      </c>
      <c r="M41" s="212">
        <v>8210</v>
      </c>
      <c r="N41" s="215">
        <v>30</v>
      </c>
      <c r="O41" s="265">
        <v>51610</v>
      </c>
      <c r="P41" s="226">
        <v>15310</v>
      </c>
      <c r="Q41" s="225">
        <v>8630</v>
      </c>
      <c r="R41" s="225">
        <v>2090</v>
      </c>
      <c r="S41" s="212">
        <v>24640</v>
      </c>
      <c r="T41" s="212">
        <v>940</v>
      </c>
    </row>
    <row r="42" spans="1:20" s="143" customFormat="1">
      <c r="A42" s="216" t="s">
        <v>42</v>
      </c>
      <c r="B42" s="208"/>
      <c r="C42" s="211">
        <v>86830</v>
      </c>
      <c r="D42" s="212">
        <v>45960</v>
      </c>
      <c r="E42" s="212">
        <v>0</v>
      </c>
      <c r="F42" s="212">
        <v>9020</v>
      </c>
      <c r="G42" s="212">
        <v>12040</v>
      </c>
      <c r="H42" s="215">
        <v>19810</v>
      </c>
      <c r="I42" s="211">
        <v>11770</v>
      </c>
      <c r="J42" s="212">
        <v>9680</v>
      </c>
      <c r="K42" s="212">
        <v>0</v>
      </c>
      <c r="L42" s="212">
        <v>1080</v>
      </c>
      <c r="M42" s="212">
        <v>0</v>
      </c>
      <c r="N42" s="215">
        <v>1010</v>
      </c>
      <c r="O42" s="265">
        <v>75070</v>
      </c>
      <c r="P42" s="226">
        <v>36290</v>
      </c>
      <c r="Q42" s="225">
        <v>0</v>
      </c>
      <c r="R42" s="225">
        <v>7940</v>
      </c>
      <c r="S42" s="212">
        <v>12040</v>
      </c>
      <c r="T42" s="212">
        <v>18800</v>
      </c>
    </row>
    <row r="43" spans="1:20" s="143" customFormat="1">
      <c r="A43" s="216" t="s">
        <v>43</v>
      </c>
      <c r="B43" s="208"/>
      <c r="C43" s="211">
        <v>72250</v>
      </c>
      <c r="D43" s="212">
        <v>25450</v>
      </c>
      <c r="E43" s="212">
        <v>11180</v>
      </c>
      <c r="F43" s="212">
        <v>5480</v>
      </c>
      <c r="G43" s="212">
        <v>29460</v>
      </c>
      <c r="H43" s="215">
        <v>690</v>
      </c>
      <c r="I43" s="211">
        <v>13380</v>
      </c>
      <c r="J43" s="212">
        <v>1830</v>
      </c>
      <c r="K43" s="212">
        <v>11180</v>
      </c>
      <c r="L43" s="212">
        <v>380</v>
      </c>
      <c r="M43" s="212">
        <v>0</v>
      </c>
      <c r="N43" s="215">
        <v>0</v>
      </c>
      <c r="O43" s="265">
        <v>58870</v>
      </c>
      <c r="P43" s="226">
        <v>23630</v>
      </c>
      <c r="Q43" s="225">
        <v>0</v>
      </c>
      <c r="R43" s="225">
        <v>5100</v>
      </c>
      <c r="S43" s="212">
        <v>29460</v>
      </c>
      <c r="T43" s="212">
        <v>690</v>
      </c>
    </row>
    <row r="44" spans="1:20" s="143" customFormat="1">
      <c r="A44" s="216" t="s">
        <v>44</v>
      </c>
      <c r="B44" s="208"/>
      <c r="C44" s="211">
        <v>47620</v>
      </c>
      <c r="D44" s="212">
        <v>7110</v>
      </c>
      <c r="E44" s="212">
        <v>1570</v>
      </c>
      <c r="F44" s="212">
        <v>230</v>
      </c>
      <c r="G44" s="212">
        <v>31330</v>
      </c>
      <c r="H44" s="215">
        <v>7380</v>
      </c>
      <c r="I44" s="211">
        <v>970</v>
      </c>
      <c r="J44" s="212">
        <v>0</v>
      </c>
      <c r="K44" s="212">
        <v>970</v>
      </c>
      <c r="L44" s="212">
        <v>0</v>
      </c>
      <c r="M44" s="212">
        <v>0</v>
      </c>
      <c r="N44" s="215">
        <v>0</v>
      </c>
      <c r="O44" s="265">
        <v>46650</v>
      </c>
      <c r="P44" s="226">
        <v>7110</v>
      </c>
      <c r="Q44" s="225">
        <v>600</v>
      </c>
      <c r="R44" s="225">
        <v>230</v>
      </c>
      <c r="S44" s="212">
        <v>31330</v>
      </c>
      <c r="T44" s="212">
        <v>7380</v>
      </c>
    </row>
    <row r="45" spans="1:20" s="143" customFormat="1">
      <c r="A45" s="216" t="s">
        <v>45</v>
      </c>
      <c r="B45" s="208"/>
      <c r="C45" s="211">
        <v>40250</v>
      </c>
      <c r="D45" s="212">
        <v>11440</v>
      </c>
      <c r="E45" s="212">
        <v>25470</v>
      </c>
      <c r="F45" s="212">
        <v>400</v>
      </c>
      <c r="G45" s="212">
        <v>750</v>
      </c>
      <c r="H45" s="215">
        <v>2190</v>
      </c>
      <c r="I45" s="211">
        <v>25850</v>
      </c>
      <c r="J45" s="212">
        <v>1600</v>
      </c>
      <c r="K45" s="212">
        <v>24090</v>
      </c>
      <c r="L45" s="212">
        <v>10</v>
      </c>
      <c r="M45" s="212">
        <v>0</v>
      </c>
      <c r="N45" s="215">
        <v>150</v>
      </c>
      <c r="O45" s="265">
        <v>14400</v>
      </c>
      <c r="P45" s="226">
        <v>9840</v>
      </c>
      <c r="Q45" s="225">
        <v>1380</v>
      </c>
      <c r="R45" s="225">
        <v>390</v>
      </c>
      <c r="S45" s="212">
        <v>750</v>
      </c>
      <c r="T45" s="212">
        <v>2040</v>
      </c>
    </row>
    <row r="46" spans="1:20" s="143" customFormat="1">
      <c r="A46" s="216" t="s">
        <v>46</v>
      </c>
      <c r="B46" s="208"/>
      <c r="C46" s="211">
        <v>63620</v>
      </c>
      <c r="D46" s="212">
        <v>21340</v>
      </c>
      <c r="E46" s="212">
        <v>9330</v>
      </c>
      <c r="F46" s="212">
        <v>5760</v>
      </c>
      <c r="G46" s="212">
        <v>23200</v>
      </c>
      <c r="H46" s="215">
        <v>3990</v>
      </c>
      <c r="I46" s="211">
        <v>22230</v>
      </c>
      <c r="J46" s="212">
        <v>2410</v>
      </c>
      <c r="K46" s="212">
        <v>7280</v>
      </c>
      <c r="L46" s="212">
        <v>2420</v>
      </c>
      <c r="M46" s="212">
        <v>6720</v>
      </c>
      <c r="N46" s="215">
        <v>3410</v>
      </c>
      <c r="O46" s="265">
        <v>41390</v>
      </c>
      <c r="P46" s="226">
        <v>18930</v>
      </c>
      <c r="Q46" s="225">
        <v>2060</v>
      </c>
      <c r="R46" s="225">
        <v>3340</v>
      </c>
      <c r="S46" s="212">
        <v>16490</v>
      </c>
      <c r="T46" s="212">
        <v>580</v>
      </c>
    </row>
    <row r="47" spans="1:20" s="143" customFormat="1">
      <c r="A47" s="216" t="s">
        <v>47</v>
      </c>
      <c r="B47" s="208"/>
      <c r="C47" s="211">
        <v>18890</v>
      </c>
      <c r="D47" s="212">
        <v>4120</v>
      </c>
      <c r="E47" s="212">
        <v>2550</v>
      </c>
      <c r="F47" s="212">
        <v>20</v>
      </c>
      <c r="G47" s="212">
        <v>6680</v>
      </c>
      <c r="H47" s="215">
        <v>5520</v>
      </c>
      <c r="I47" s="211">
        <v>6790</v>
      </c>
      <c r="J47" s="212">
        <v>670</v>
      </c>
      <c r="K47" s="212">
        <v>2480</v>
      </c>
      <c r="L47" s="212">
        <v>0</v>
      </c>
      <c r="M47" s="212">
        <v>0</v>
      </c>
      <c r="N47" s="215">
        <v>3640</v>
      </c>
      <c r="O47" s="265">
        <v>12100</v>
      </c>
      <c r="P47" s="226">
        <v>3450</v>
      </c>
      <c r="Q47" s="225">
        <v>70</v>
      </c>
      <c r="R47" s="225">
        <v>20</v>
      </c>
      <c r="S47" s="212">
        <v>6680</v>
      </c>
      <c r="T47" s="212">
        <v>1880</v>
      </c>
    </row>
    <row r="48" spans="1:20" s="143" customFormat="1">
      <c r="A48" s="216" t="s">
        <v>48</v>
      </c>
      <c r="B48" s="208"/>
      <c r="C48" s="211">
        <v>25100</v>
      </c>
      <c r="D48" s="212">
        <v>12930</v>
      </c>
      <c r="E48" s="212">
        <v>790</v>
      </c>
      <c r="F48" s="212">
        <v>1500</v>
      </c>
      <c r="G48" s="212">
        <v>5900</v>
      </c>
      <c r="H48" s="215">
        <v>3980</v>
      </c>
      <c r="I48" s="211">
        <v>16470</v>
      </c>
      <c r="J48" s="212">
        <v>11190</v>
      </c>
      <c r="K48" s="212">
        <v>790</v>
      </c>
      <c r="L48" s="212">
        <v>720</v>
      </c>
      <c r="M48" s="212">
        <v>0</v>
      </c>
      <c r="N48" s="215">
        <v>3780</v>
      </c>
      <c r="O48" s="265">
        <v>8630</v>
      </c>
      <c r="P48" s="226">
        <v>1740</v>
      </c>
      <c r="Q48" s="225">
        <v>0</v>
      </c>
      <c r="R48" s="225">
        <v>790</v>
      </c>
      <c r="S48" s="212">
        <v>5900</v>
      </c>
      <c r="T48" s="212">
        <v>210</v>
      </c>
    </row>
    <row r="49" spans="1:20" s="143" customFormat="1">
      <c r="A49" s="216" t="s">
        <v>49</v>
      </c>
      <c r="B49" s="208"/>
      <c r="C49" s="211">
        <v>19360</v>
      </c>
      <c r="D49" s="212">
        <v>8540</v>
      </c>
      <c r="E49" s="212">
        <v>3870</v>
      </c>
      <c r="F49" s="212">
        <v>20</v>
      </c>
      <c r="G49" s="212">
        <v>6460</v>
      </c>
      <c r="H49" s="215">
        <v>470</v>
      </c>
      <c r="I49" s="211">
        <v>10790</v>
      </c>
      <c r="J49" s="212">
        <v>6910</v>
      </c>
      <c r="K49" s="212">
        <v>3870</v>
      </c>
      <c r="L49" s="212">
        <v>0</v>
      </c>
      <c r="M49" s="212">
        <v>0</v>
      </c>
      <c r="N49" s="215">
        <v>0</v>
      </c>
      <c r="O49" s="265">
        <v>8570</v>
      </c>
      <c r="P49" s="226">
        <v>1630</v>
      </c>
      <c r="Q49" s="225">
        <v>0</v>
      </c>
      <c r="R49" s="225">
        <v>20</v>
      </c>
      <c r="S49" s="212">
        <v>6460</v>
      </c>
      <c r="T49" s="212">
        <v>470</v>
      </c>
    </row>
    <row r="50" spans="1:20" s="143" customFormat="1">
      <c r="A50" s="216" t="s">
        <v>50</v>
      </c>
      <c r="B50" s="208"/>
      <c r="C50" s="211">
        <v>14240</v>
      </c>
      <c r="D50" s="212">
        <v>3300</v>
      </c>
      <c r="E50" s="212">
        <v>0</v>
      </c>
      <c r="F50" s="212">
        <v>1180</v>
      </c>
      <c r="G50" s="212">
        <v>7370</v>
      </c>
      <c r="H50" s="215">
        <v>2400</v>
      </c>
      <c r="I50" s="211">
        <v>490</v>
      </c>
      <c r="J50" s="212">
        <v>0</v>
      </c>
      <c r="K50" s="212">
        <v>0</v>
      </c>
      <c r="L50" s="212">
        <v>0</v>
      </c>
      <c r="M50" s="212">
        <v>0</v>
      </c>
      <c r="N50" s="215">
        <v>490</v>
      </c>
      <c r="O50" s="265">
        <v>13760</v>
      </c>
      <c r="P50" s="226">
        <v>3300</v>
      </c>
      <c r="Q50" s="225">
        <v>0</v>
      </c>
      <c r="R50" s="225">
        <v>1180</v>
      </c>
      <c r="S50" s="212">
        <v>7370</v>
      </c>
      <c r="T50" s="212">
        <v>1910</v>
      </c>
    </row>
    <row r="51" spans="1:20" s="143" customFormat="1">
      <c r="A51" s="216" t="s">
        <v>51</v>
      </c>
      <c r="B51" s="208"/>
      <c r="C51" s="211">
        <v>105640</v>
      </c>
      <c r="D51" s="212">
        <v>32260</v>
      </c>
      <c r="E51" s="212">
        <v>360</v>
      </c>
      <c r="F51" s="212">
        <v>6820</v>
      </c>
      <c r="G51" s="212">
        <v>61020</v>
      </c>
      <c r="H51" s="215">
        <v>5180</v>
      </c>
      <c r="I51" s="211">
        <v>23190</v>
      </c>
      <c r="J51" s="212">
        <v>17230</v>
      </c>
      <c r="K51" s="212">
        <v>360</v>
      </c>
      <c r="L51" s="212">
        <v>430</v>
      </c>
      <c r="M51" s="212">
        <v>0</v>
      </c>
      <c r="N51" s="215">
        <v>5180</v>
      </c>
      <c r="O51" s="265">
        <v>82450</v>
      </c>
      <c r="P51" s="226">
        <v>15030</v>
      </c>
      <c r="Q51" s="225">
        <v>0</v>
      </c>
      <c r="R51" s="225">
        <v>6390</v>
      </c>
      <c r="S51" s="212">
        <v>61020</v>
      </c>
      <c r="T51" s="212">
        <v>0</v>
      </c>
    </row>
    <row r="52" spans="1:20" s="143" customFormat="1">
      <c r="A52" s="216" t="s">
        <v>52</v>
      </c>
      <c r="B52" s="220"/>
      <c r="C52" s="211">
        <v>32610</v>
      </c>
      <c r="D52" s="212">
        <v>11080</v>
      </c>
      <c r="E52" s="212">
        <v>5010</v>
      </c>
      <c r="F52" s="212">
        <v>4860</v>
      </c>
      <c r="G52" s="212">
        <v>4560</v>
      </c>
      <c r="H52" s="215">
        <v>7100</v>
      </c>
      <c r="I52" s="211">
        <v>7550</v>
      </c>
      <c r="J52" s="212">
        <v>1530</v>
      </c>
      <c r="K52" s="212">
        <v>5010</v>
      </c>
      <c r="L52" s="212">
        <v>0</v>
      </c>
      <c r="M52" s="212">
        <v>0</v>
      </c>
      <c r="N52" s="215">
        <v>1010</v>
      </c>
      <c r="O52" s="265">
        <v>25070</v>
      </c>
      <c r="P52" s="226">
        <v>9550</v>
      </c>
      <c r="Q52" s="225">
        <v>0</v>
      </c>
      <c r="R52" s="225">
        <v>4860</v>
      </c>
      <c r="S52" s="212">
        <v>4560</v>
      </c>
      <c r="T52" s="212">
        <v>6090</v>
      </c>
    </row>
    <row r="53" spans="1:20" s="143" customFormat="1">
      <c r="A53" s="216" t="s">
        <v>53</v>
      </c>
      <c r="B53" s="220"/>
      <c r="C53" s="211">
        <v>426210</v>
      </c>
      <c r="D53" s="212">
        <v>179320</v>
      </c>
      <c r="E53" s="212">
        <v>12320</v>
      </c>
      <c r="F53" s="212">
        <v>113020</v>
      </c>
      <c r="G53" s="212">
        <v>109060</v>
      </c>
      <c r="H53" s="215">
        <v>12500</v>
      </c>
      <c r="I53" s="211">
        <v>1760</v>
      </c>
      <c r="J53" s="212">
        <v>1760</v>
      </c>
      <c r="K53" s="212">
        <v>0</v>
      </c>
      <c r="L53" s="212">
        <v>0</v>
      </c>
      <c r="M53" s="212">
        <v>0</v>
      </c>
      <c r="N53" s="215">
        <v>0</v>
      </c>
      <c r="O53" s="265">
        <v>424450</v>
      </c>
      <c r="P53" s="226">
        <v>177550</v>
      </c>
      <c r="Q53" s="225">
        <v>12320</v>
      </c>
      <c r="R53" s="225">
        <v>113020</v>
      </c>
      <c r="S53" s="212">
        <v>109060</v>
      </c>
      <c r="T53" s="212">
        <v>12500</v>
      </c>
    </row>
    <row r="54" spans="1:20" s="143" customFormat="1" ht="13.5" customHeight="1">
      <c r="A54" s="216" t="s">
        <v>54</v>
      </c>
      <c r="B54" s="208"/>
      <c r="C54" s="211">
        <v>102470</v>
      </c>
      <c r="D54" s="212">
        <v>20480</v>
      </c>
      <c r="E54" s="212">
        <v>58080</v>
      </c>
      <c r="F54" s="212">
        <v>390</v>
      </c>
      <c r="G54" s="212">
        <v>23240</v>
      </c>
      <c r="H54" s="215">
        <v>280</v>
      </c>
      <c r="I54" s="211">
        <v>62880</v>
      </c>
      <c r="J54" s="212">
        <v>4800</v>
      </c>
      <c r="K54" s="212">
        <v>58080</v>
      </c>
      <c r="L54" s="212">
        <v>0</v>
      </c>
      <c r="M54" s="212">
        <v>0</v>
      </c>
      <c r="N54" s="215">
        <v>0</v>
      </c>
      <c r="O54" s="265">
        <v>39590</v>
      </c>
      <c r="P54" s="226">
        <v>15680</v>
      </c>
      <c r="Q54" s="225">
        <v>0</v>
      </c>
      <c r="R54" s="225">
        <v>390</v>
      </c>
      <c r="S54" s="212">
        <v>23240</v>
      </c>
      <c r="T54" s="212">
        <v>280</v>
      </c>
    </row>
    <row r="55" spans="1:20" s="143" customFormat="1">
      <c r="A55" s="216" t="s">
        <v>55</v>
      </c>
      <c r="B55" s="208"/>
      <c r="C55" s="211">
        <v>6060</v>
      </c>
      <c r="D55" s="212">
        <v>970</v>
      </c>
      <c r="E55" s="212">
        <v>2540</v>
      </c>
      <c r="F55" s="212">
        <v>390</v>
      </c>
      <c r="G55" s="212">
        <v>0</v>
      </c>
      <c r="H55" s="215">
        <v>2160</v>
      </c>
      <c r="I55" s="211">
        <v>3810</v>
      </c>
      <c r="J55" s="212">
        <v>10</v>
      </c>
      <c r="K55" s="212">
        <v>2540</v>
      </c>
      <c r="L55" s="212">
        <v>0</v>
      </c>
      <c r="M55" s="212">
        <v>0</v>
      </c>
      <c r="N55" s="215">
        <v>1250</v>
      </c>
      <c r="O55" s="265">
        <v>2260</v>
      </c>
      <c r="P55" s="226">
        <v>950</v>
      </c>
      <c r="Q55" s="225">
        <v>0</v>
      </c>
      <c r="R55" s="225">
        <v>390</v>
      </c>
      <c r="S55" s="212">
        <v>0</v>
      </c>
      <c r="T55" s="212">
        <v>910</v>
      </c>
    </row>
    <row r="56" spans="1:20" s="143" customFormat="1">
      <c r="A56" s="216" t="s">
        <v>56</v>
      </c>
      <c r="B56" s="208"/>
      <c r="C56" s="211">
        <v>114280</v>
      </c>
      <c r="D56" s="212">
        <v>43770</v>
      </c>
      <c r="E56" s="212">
        <v>10840</v>
      </c>
      <c r="F56" s="212">
        <v>3320</v>
      </c>
      <c r="G56" s="212">
        <v>50710</v>
      </c>
      <c r="H56" s="215">
        <v>5650</v>
      </c>
      <c r="I56" s="211">
        <v>27060</v>
      </c>
      <c r="J56" s="212">
        <v>10570</v>
      </c>
      <c r="K56" s="212">
        <v>10840</v>
      </c>
      <c r="L56" s="212">
        <v>0</v>
      </c>
      <c r="M56" s="212">
        <v>0</v>
      </c>
      <c r="N56" s="215">
        <v>5650</v>
      </c>
      <c r="O56" s="265">
        <v>87220</v>
      </c>
      <c r="P56" s="226">
        <v>33200</v>
      </c>
      <c r="Q56" s="225">
        <v>0</v>
      </c>
      <c r="R56" s="225">
        <v>3320</v>
      </c>
      <c r="S56" s="212">
        <v>50710</v>
      </c>
      <c r="T56" s="212">
        <v>0</v>
      </c>
    </row>
    <row r="57" spans="1:20" s="143" customFormat="1">
      <c r="A57" s="216" t="s">
        <v>57</v>
      </c>
      <c r="B57" s="208"/>
      <c r="C57" s="211">
        <v>67840</v>
      </c>
      <c r="D57" s="212">
        <v>15350</v>
      </c>
      <c r="E57" s="212">
        <v>28180</v>
      </c>
      <c r="F57" s="212">
        <v>440</v>
      </c>
      <c r="G57" s="212">
        <v>10210</v>
      </c>
      <c r="H57" s="215">
        <v>13670</v>
      </c>
      <c r="I57" s="211">
        <v>35000</v>
      </c>
      <c r="J57" s="212">
        <v>6740</v>
      </c>
      <c r="K57" s="212">
        <v>28180</v>
      </c>
      <c r="L57" s="212">
        <v>0</v>
      </c>
      <c r="M57" s="212">
        <v>0</v>
      </c>
      <c r="N57" s="215">
        <v>90</v>
      </c>
      <c r="O57" s="265">
        <v>32840</v>
      </c>
      <c r="P57" s="226">
        <v>8610</v>
      </c>
      <c r="Q57" s="225">
        <v>0</v>
      </c>
      <c r="R57" s="225">
        <v>440</v>
      </c>
      <c r="S57" s="212">
        <v>10210</v>
      </c>
      <c r="T57" s="212">
        <v>13580</v>
      </c>
    </row>
    <row r="58" spans="1:20" s="143" customFormat="1">
      <c r="A58" s="216" t="s">
        <v>58</v>
      </c>
      <c r="B58" s="208"/>
      <c r="C58" s="211">
        <v>66550</v>
      </c>
      <c r="D58" s="212">
        <v>20040</v>
      </c>
      <c r="E58" s="212">
        <v>5770</v>
      </c>
      <c r="F58" s="212">
        <v>1550</v>
      </c>
      <c r="G58" s="212">
        <v>37800</v>
      </c>
      <c r="H58" s="215">
        <v>1390</v>
      </c>
      <c r="I58" s="211">
        <v>0</v>
      </c>
      <c r="J58" s="212">
        <v>0</v>
      </c>
      <c r="K58" s="212">
        <v>0</v>
      </c>
      <c r="L58" s="212">
        <v>0</v>
      </c>
      <c r="M58" s="212">
        <v>0</v>
      </c>
      <c r="N58" s="215">
        <v>0</v>
      </c>
      <c r="O58" s="265">
        <v>66550</v>
      </c>
      <c r="P58" s="226">
        <v>20040</v>
      </c>
      <c r="Q58" s="225">
        <v>5770</v>
      </c>
      <c r="R58" s="225">
        <v>1550</v>
      </c>
      <c r="S58" s="212">
        <v>37800</v>
      </c>
      <c r="T58" s="212">
        <v>1390</v>
      </c>
    </row>
    <row r="59" spans="1:20" s="143" customFormat="1">
      <c r="A59" s="216" t="s">
        <v>59</v>
      </c>
      <c r="B59" s="208"/>
      <c r="C59" s="211">
        <v>152570</v>
      </c>
      <c r="D59" s="212">
        <v>36010</v>
      </c>
      <c r="E59" s="212">
        <v>3280</v>
      </c>
      <c r="F59" s="212">
        <v>50190</v>
      </c>
      <c r="G59" s="212">
        <v>36840</v>
      </c>
      <c r="H59" s="215">
        <v>26260</v>
      </c>
      <c r="I59" s="211">
        <v>70570</v>
      </c>
      <c r="J59" s="212">
        <v>17150</v>
      </c>
      <c r="K59" s="212">
        <v>3280</v>
      </c>
      <c r="L59" s="212">
        <v>29020</v>
      </c>
      <c r="M59" s="212">
        <v>0</v>
      </c>
      <c r="N59" s="215">
        <v>21120</v>
      </c>
      <c r="O59" s="265">
        <v>82010</v>
      </c>
      <c r="P59" s="226">
        <v>18850</v>
      </c>
      <c r="Q59" s="225">
        <v>0</v>
      </c>
      <c r="R59" s="225">
        <v>21170</v>
      </c>
      <c r="S59" s="212">
        <v>36840</v>
      </c>
      <c r="T59" s="212">
        <v>5140</v>
      </c>
    </row>
    <row r="60" spans="1:20" s="143" customFormat="1">
      <c r="A60" s="216" t="s">
        <v>60</v>
      </c>
      <c r="B60" s="208"/>
      <c r="C60" s="211">
        <v>26360</v>
      </c>
      <c r="D60" s="212">
        <v>17170</v>
      </c>
      <c r="E60" s="212">
        <v>0</v>
      </c>
      <c r="F60" s="212">
        <v>1540</v>
      </c>
      <c r="G60" s="212">
        <v>6860</v>
      </c>
      <c r="H60" s="215">
        <v>790</v>
      </c>
      <c r="I60" s="211">
        <v>15430</v>
      </c>
      <c r="J60" s="212">
        <v>15430</v>
      </c>
      <c r="K60" s="212">
        <v>0</v>
      </c>
      <c r="L60" s="212">
        <v>0</v>
      </c>
      <c r="M60" s="212">
        <v>0</v>
      </c>
      <c r="N60" s="215">
        <v>0</v>
      </c>
      <c r="O60" s="265">
        <v>10930</v>
      </c>
      <c r="P60" s="226">
        <v>1730</v>
      </c>
      <c r="Q60" s="225">
        <v>0</v>
      </c>
      <c r="R60" s="225">
        <v>1540</v>
      </c>
      <c r="S60" s="212">
        <v>6860</v>
      </c>
      <c r="T60" s="212">
        <v>790</v>
      </c>
    </row>
    <row r="61" spans="1:20" s="143" customFormat="1">
      <c r="A61" s="216" t="s">
        <v>62</v>
      </c>
      <c r="B61" s="208"/>
      <c r="C61" s="211">
        <v>57380</v>
      </c>
      <c r="D61" s="212">
        <v>18640</v>
      </c>
      <c r="E61" s="212">
        <v>33850</v>
      </c>
      <c r="F61" s="212">
        <v>1180</v>
      </c>
      <c r="G61" s="212">
        <v>3650</v>
      </c>
      <c r="H61" s="215">
        <v>60</v>
      </c>
      <c r="I61" s="211">
        <v>34000</v>
      </c>
      <c r="J61" s="212">
        <v>150</v>
      </c>
      <c r="K61" s="212">
        <v>33850</v>
      </c>
      <c r="L61" s="212">
        <v>0</v>
      </c>
      <c r="M61" s="212">
        <v>0</v>
      </c>
      <c r="N61" s="215">
        <v>0</v>
      </c>
      <c r="O61" s="265">
        <v>23390</v>
      </c>
      <c r="P61" s="226">
        <v>18490</v>
      </c>
      <c r="Q61" s="225">
        <v>0</v>
      </c>
      <c r="R61" s="225">
        <v>1180</v>
      </c>
      <c r="S61" s="212">
        <v>3650</v>
      </c>
      <c r="T61" s="212">
        <v>60</v>
      </c>
    </row>
    <row r="62" spans="1:20" s="143" customFormat="1">
      <c r="A62" s="216" t="s">
        <v>63</v>
      </c>
      <c r="B62" s="208"/>
      <c r="C62" s="211">
        <v>8000</v>
      </c>
      <c r="D62" s="212">
        <v>2470</v>
      </c>
      <c r="E62" s="212">
        <v>720</v>
      </c>
      <c r="F62" s="212">
        <v>10</v>
      </c>
      <c r="G62" s="212">
        <v>510</v>
      </c>
      <c r="H62" s="215">
        <v>4280</v>
      </c>
      <c r="I62" s="211">
        <v>3770</v>
      </c>
      <c r="J62" s="212">
        <v>1440</v>
      </c>
      <c r="K62" s="212">
        <v>720</v>
      </c>
      <c r="L62" s="212">
        <v>10</v>
      </c>
      <c r="M62" s="212">
        <v>0</v>
      </c>
      <c r="N62" s="215">
        <v>1590</v>
      </c>
      <c r="O62" s="265">
        <v>4230</v>
      </c>
      <c r="P62" s="226">
        <v>1030</v>
      </c>
      <c r="Q62" s="225">
        <v>0</v>
      </c>
      <c r="R62" s="225">
        <v>0</v>
      </c>
      <c r="S62" s="212">
        <v>510</v>
      </c>
      <c r="T62" s="212">
        <v>2690</v>
      </c>
    </row>
    <row r="63" spans="1:20" s="143" customFormat="1">
      <c r="A63" s="216" t="s">
        <v>64</v>
      </c>
      <c r="B63" s="208"/>
      <c r="C63" s="211">
        <v>67380</v>
      </c>
      <c r="D63" s="212">
        <v>19160</v>
      </c>
      <c r="E63" s="212">
        <v>40940</v>
      </c>
      <c r="F63" s="212">
        <v>1810</v>
      </c>
      <c r="G63" s="212">
        <v>5460</v>
      </c>
      <c r="H63" s="215">
        <v>0</v>
      </c>
      <c r="I63" s="211">
        <v>44390</v>
      </c>
      <c r="J63" s="212">
        <v>3450</v>
      </c>
      <c r="K63" s="212">
        <v>40940</v>
      </c>
      <c r="L63" s="212">
        <v>0</v>
      </c>
      <c r="M63" s="212">
        <v>0</v>
      </c>
      <c r="N63" s="215">
        <v>0</v>
      </c>
      <c r="O63" s="265">
        <v>22990</v>
      </c>
      <c r="P63" s="226">
        <v>15720</v>
      </c>
      <c r="Q63" s="225">
        <v>0</v>
      </c>
      <c r="R63" s="225">
        <v>1810</v>
      </c>
      <c r="S63" s="212">
        <v>5460</v>
      </c>
      <c r="T63" s="212">
        <v>0</v>
      </c>
    </row>
    <row r="64" spans="1:20" s="143" customFormat="1">
      <c r="A64" s="216" t="s">
        <v>65</v>
      </c>
      <c r="B64" s="208"/>
      <c r="C64" s="211">
        <v>290690</v>
      </c>
      <c r="D64" s="212">
        <v>65770</v>
      </c>
      <c r="E64" s="212">
        <v>15420</v>
      </c>
      <c r="F64" s="212">
        <v>54120</v>
      </c>
      <c r="G64" s="212">
        <v>76470</v>
      </c>
      <c r="H64" s="215">
        <v>78910</v>
      </c>
      <c r="I64" s="211">
        <v>131630</v>
      </c>
      <c r="J64" s="212">
        <v>19320</v>
      </c>
      <c r="K64" s="212">
        <v>13070</v>
      </c>
      <c r="L64" s="212">
        <v>34980</v>
      </c>
      <c r="M64" s="212">
        <v>0</v>
      </c>
      <c r="N64" s="215">
        <v>64260</v>
      </c>
      <c r="O64" s="265">
        <v>159070</v>
      </c>
      <c r="P64" s="226">
        <v>46450</v>
      </c>
      <c r="Q64" s="225">
        <v>2360</v>
      </c>
      <c r="R64" s="225">
        <v>19140</v>
      </c>
      <c r="S64" s="212">
        <v>76470</v>
      </c>
      <c r="T64" s="212">
        <v>14650</v>
      </c>
    </row>
    <row r="65" spans="1:20" s="143" customFormat="1">
      <c r="A65" s="216" t="s">
        <v>66</v>
      </c>
      <c r="B65" s="208"/>
      <c r="C65" s="211">
        <v>40500</v>
      </c>
      <c r="D65" s="212">
        <v>7120</v>
      </c>
      <c r="E65" s="212">
        <v>450</v>
      </c>
      <c r="F65" s="212">
        <v>2120</v>
      </c>
      <c r="G65" s="212">
        <v>30430</v>
      </c>
      <c r="H65" s="215">
        <v>390</v>
      </c>
      <c r="I65" s="211">
        <v>410</v>
      </c>
      <c r="J65" s="212">
        <v>410</v>
      </c>
      <c r="K65" s="212">
        <v>0</v>
      </c>
      <c r="L65" s="212">
        <v>0</v>
      </c>
      <c r="M65" s="212">
        <v>0</v>
      </c>
      <c r="N65" s="215">
        <v>0</v>
      </c>
      <c r="O65" s="265">
        <v>40090</v>
      </c>
      <c r="P65" s="226">
        <v>6710</v>
      </c>
      <c r="Q65" s="225">
        <v>450</v>
      </c>
      <c r="R65" s="225">
        <v>2120</v>
      </c>
      <c r="S65" s="212">
        <v>30430</v>
      </c>
      <c r="T65" s="212">
        <v>390</v>
      </c>
    </row>
    <row r="66" spans="1:20" s="143" customFormat="1">
      <c r="A66" s="216" t="s">
        <v>67</v>
      </c>
      <c r="B66" s="208"/>
      <c r="C66" s="211">
        <v>17170</v>
      </c>
      <c r="D66" s="212">
        <v>3190</v>
      </c>
      <c r="E66" s="212">
        <v>0</v>
      </c>
      <c r="F66" s="212">
        <v>390</v>
      </c>
      <c r="G66" s="212">
        <v>11620</v>
      </c>
      <c r="H66" s="215">
        <v>1970</v>
      </c>
      <c r="I66" s="211">
        <v>0</v>
      </c>
      <c r="J66" s="212">
        <v>0</v>
      </c>
      <c r="K66" s="212">
        <v>0</v>
      </c>
      <c r="L66" s="212">
        <v>0</v>
      </c>
      <c r="M66" s="212">
        <v>0</v>
      </c>
      <c r="N66" s="215">
        <v>0</v>
      </c>
      <c r="O66" s="265">
        <v>17170</v>
      </c>
      <c r="P66" s="226">
        <v>3190</v>
      </c>
      <c r="Q66" s="225">
        <v>0</v>
      </c>
      <c r="R66" s="225">
        <v>390</v>
      </c>
      <c r="S66" s="212">
        <v>11620</v>
      </c>
      <c r="T66" s="212">
        <v>1970</v>
      </c>
    </row>
    <row r="67" spans="1:20" s="143" customFormat="1">
      <c r="A67" s="216" t="s">
        <v>68</v>
      </c>
      <c r="B67" s="208"/>
      <c r="C67" s="211">
        <v>51660</v>
      </c>
      <c r="D67" s="212">
        <v>17810</v>
      </c>
      <c r="E67" s="212">
        <v>20260</v>
      </c>
      <c r="F67" s="212">
        <v>390</v>
      </c>
      <c r="G67" s="212">
        <v>11820</v>
      </c>
      <c r="H67" s="215">
        <v>1380</v>
      </c>
      <c r="I67" s="211">
        <v>23660</v>
      </c>
      <c r="J67" s="212">
        <v>3400</v>
      </c>
      <c r="K67" s="212">
        <v>20260</v>
      </c>
      <c r="L67" s="212">
        <v>0</v>
      </c>
      <c r="M67" s="212">
        <v>0</v>
      </c>
      <c r="N67" s="215">
        <v>0</v>
      </c>
      <c r="O67" s="265">
        <v>28000</v>
      </c>
      <c r="P67" s="226">
        <v>14410</v>
      </c>
      <c r="Q67" s="225">
        <v>0</v>
      </c>
      <c r="R67" s="225">
        <v>390</v>
      </c>
      <c r="S67" s="212">
        <v>11820</v>
      </c>
      <c r="T67" s="212">
        <v>1380</v>
      </c>
    </row>
    <row r="68" spans="1:20" s="143" customFormat="1">
      <c r="A68" s="216" t="s">
        <v>69</v>
      </c>
      <c r="B68" s="208"/>
      <c r="C68" s="211">
        <v>134070</v>
      </c>
      <c r="D68" s="212">
        <v>44710</v>
      </c>
      <c r="E68" s="212">
        <v>1370</v>
      </c>
      <c r="F68" s="212">
        <v>4990</v>
      </c>
      <c r="G68" s="212">
        <v>78860</v>
      </c>
      <c r="H68" s="215">
        <v>4150</v>
      </c>
      <c r="I68" s="211">
        <v>0</v>
      </c>
      <c r="J68" s="212">
        <v>0</v>
      </c>
      <c r="K68" s="212">
        <v>0</v>
      </c>
      <c r="L68" s="212">
        <v>0</v>
      </c>
      <c r="M68" s="212">
        <v>0</v>
      </c>
      <c r="N68" s="215">
        <v>0</v>
      </c>
      <c r="O68" s="265">
        <v>134070</v>
      </c>
      <c r="P68" s="226">
        <v>44710</v>
      </c>
      <c r="Q68" s="225">
        <v>1370</v>
      </c>
      <c r="R68" s="225">
        <v>4990</v>
      </c>
      <c r="S68" s="212">
        <v>78860</v>
      </c>
      <c r="T68" s="212">
        <v>4150</v>
      </c>
    </row>
    <row r="69" spans="1:20" s="143" customFormat="1">
      <c r="A69" s="216" t="s">
        <v>70</v>
      </c>
      <c r="B69" s="208"/>
      <c r="C69" s="211">
        <v>42460</v>
      </c>
      <c r="D69" s="212">
        <v>33350</v>
      </c>
      <c r="E69" s="212">
        <v>6790</v>
      </c>
      <c r="F69" s="212">
        <v>820</v>
      </c>
      <c r="G69" s="212">
        <v>520</v>
      </c>
      <c r="H69" s="215">
        <v>980</v>
      </c>
      <c r="I69" s="211">
        <v>29970</v>
      </c>
      <c r="J69" s="212">
        <v>22770</v>
      </c>
      <c r="K69" s="212">
        <v>6440</v>
      </c>
      <c r="L69" s="212">
        <v>40</v>
      </c>
      <c r="M69" s="212">
        <v>0</v>
      </c>
      <c r="N69" s="215">
        <v>730</v>
      </c>
      <c r="O69" s="265">
        <v>12490</v>
      </c>
      <c r="P69" s="226">
        <v>10580</v>
      </c>
      <c r="Q69" s="225">
        <v>350</v>
      </c>
      <c r="R69" s="225">
        <v>790</v>
      </c>
      <c r="S69" s="212">
        <v>520</v>
      </c>
      <c r="T69" s="212">
        <v>250</v>
      </c>
    </row>
    <row r="70" spans="1:20" s="143" customFormat="1">
      <c r="A70" s="216" t="s">
        <v>71</v>
      </c>
      <c r="B70" s="208"/>
      <c r="C70" s="211">
        <v>51100</v>
      </c>
      <c r="D70" s="212">
        <v>6760</v>
      </c>
      <c r="E70" s="212">
        <v>7560</v>
      </c>
      <c r="F70" s="212">
        <v>260</v>
      </c>
      <c r="G70" s="212">
        <v>30170</v>
      </c>
      <c r="H70" s="215">
        <v>6360</v>
      </c>
      <c r="I70" s="211">
        <v>6850</v>
      </c>
      <c r="J70" s="212">
        <v>0</v>
      </c>
      <c r="K70" s="212">
        <v>2840</v>
      </c>
      <c r="L70" s="212">
        <v>0</v>
      </c>
      <c r="M70" s="212">
        <v>0</v>
      </c>
      <c r="N70" s="215">
        <v>4010</v>
      </c>
      <c r="O70" s="265">
        <v>44250</v>
      </c>
      <c r="P70" s="226">
        <v>6760</v>
      </c>
      <c r="Q70" s="225">
        <v>4720</v>
      </c>
      <c r="R70" s="225">
        <v>260</v>
      </c>
      <c r="S70" s="212">
        <v>30170</v>
      </c>
      <c r="T70" s="212">
        <v>2360</v>
      </c>
    </row>
    <row r="71" spans="1:20" s="143" customFormat="1" ht="13.5" thickBot="1">
      <c r="A71" s="217" t="s">
        <v>72</v>
      </c>
      <c r="B71" s="218"/>
      <c r="C71" s="210">
        <v>11530</v>
      </c>
      <c r="D71" s="222">
        <v>2990</v>
      </c>
      <c r="E71" s="222">
        <v>470</v>
      </c>
      <c r="F71" s="222">
        <v>0</v>
      </c>
      <c r="G71" s="222">
        <v>0</v>
      </c>
      <c r="H71" s="259">
        <v>8070</v>
      </c>
      <c r="I71" s="210">
        <v>9810</v>
      </c>
      <c r="J71" s="222">
        <v>1780</v>
      </c>
      <c r="K71" s="222">
        <v>400</v>
      </c>
      <c r="L71" s="222">
        <v>0</v>
      </c>
      <c r="M71" s="222">
        <v>0</v>
      </c>
      <c r="N71" s="259">
        <v>7630</v>
      </c>
      <c r="O71" s="266">
        <v>1720</v>
      </c>
      <c r="P71" s="224">
        <v>1210</v>
      </c>
      <c r="Q71" s="223">
        <v>80</v>
      </c>
      <c r="R71" s="223">
        <v>0</v>
      </c>
      <c r="S71" s="222">
        <v>0</v>
      </c>
      <c r="T71" s="222">
        <v>430</v>
      </c>
    </row>
    <row r="72" spans="1:20" ht="8.4499999999999993" customHeight="1">
      <c r="A72" s="142"/>
      <c r="B72" s="141"/>
      <c r="C72" s="140"/>
      <c r="D72" s="140"/>
      <c r="E72" s="140"/>
      <c r="F72" s="140"/>
      <c r="G72" s="140"/>
      <c r="H72" s="140"/>
      <c r="I72" s="140"/>
      <c r="J72" s="140"/>
      <c r="K72" s="140"/>
      <c r="L72" s="140"/>
      <c r="M72" s="140"/>
      <c r="N72" s="140"/>
    </row>
    <row r="73" spans="1:20" ht="14.25">
      <c r="A73" s="144" t="s">
        <v>127</v>
      </c>
      <c r="B73" s="145"/>
      <c r="C73" s="146"/>
      <c r="D73" s="146"/>
      <c r="E73" s="146"/>
      <c r="F73" s="146"/>
      <c r="G73" s="146"/>
      <c r="H73" s="146"/>
      <c r="I73" s="146"/>
      <c r="J73" s="146"/>
      <c r="K73" s="146"/>
      <c r="L73" s="146"/>
      <c r="M73" s="146"/>
      <c r="N73" s="146"/>
    </row>
    <row r="74" spans="1:20">
      <c r="A74" s="147"/>
      <c r="B74" s="145"/>
      <c r="C74" s="146"/>
      <c r="D74" s="146"/>
      <c r="E74" s="146"/>
      <c r="F74" s="146"/>
      <c r="G74" s="146"/>
      <c r="H74" s="146"/>
      <c r="I74" s="146"/>
      <c r="J74" s="146"/>
      <c r="K74" s="146"/>
      <c r="L74" s="146"/>
      <c r="M74" s="146"/>
      <c r="N74" s="146"/>
    </row>
    <row r="75" spans="1:20">
      <c r="A75" s="148"/>
      <c r="B75" s="145"/>
      <c r="C75" s="146"/>
      <c r="D75" s="146"/>
      <c r="E75" s="146"/>
      <c r="F75" s="146"/>
      <c r="G75" s="146"/>
      <c r="H75" s="146"/>
      <c r="I75" s="146"/>
      <c r="J75" s="146"/>
      <c r="K75" s="146"/>
      <c r="L75" s="146"/>
      <c r="M75" s="146"/>
      <c r="N75" s="146"/>
    </row>
    <row r="76" spans="1:20">
      <c r="A76" s="145"/>
      <c r="B76" s="149"/>
      <c r="C76" s="146"/>
      <c r="D76" s="150"/>
      <c r="E76" s="151"/>
      <c r="F76" s="152"/>
      <c r="G76" s="152"/>
      <c r="H76" s="153"/>
      <c r="I76" s="154"/>
      <c r="J76" s="154"/>
      <c r="K76" s="152"/>
      <c r="L76" s="152"/>
      <c r="M76" s="146"/>
    </row>
    <row r="77" spans="1:20">
      <c r="A77" s="145"/>
      <c r="B77" s="149"/>
      <c r="C77" s="146"/>
      <c r="D77" s="150"/>
      <c r="E77" s="151"/>
      <c r="F77" s="152"/>
      <c r="G77" s="152"/>
      <c r="H77" s="153"/>
      <c r="I77" s="154"/>
      <c r="J77" s="154"/>
      <c r="K77" s="152"/>
      <c r="L77" s="152"/>
      <c r="M77" s="146"/>
    </row>
    <row r="78" spans="1:20">
      <c r="A78" s="145"/>
      <c r="B78" s="149"/>
      <c r="C78" s="146"/>
      <c r="D78" s="150"/>
      <c r="E78" s="151"/>
      <c r="F78" s="152"/>
      <c r="G78" s="152"/>
      <c r="H78" s="153"/>
      <c r="I78" s="154"/>
      <c r="J78" s="154"/>
      <c r="K78" s="152"/>
      <c r="L78" s="152"/>
      <c r="M78" s="146"/>
    </row>
    <row r="79" spans="1:20">
      <c r="A79" s="145"/>
      <c r="B79" s="149"/>
      <c r="C79" s="146"/>
      <c r="D79" s="150"/>
      <c r="E79" s="151"/>
      <c r="F79" s="152"/>
      <c r="G79" s="152"/>
      <c r="H79" s="153"/>
      <c r="I79" s="154"/>
      <c r="J79" s="154"/>
      <c r="K79" s="152"/>
      <c r="L79" s="152"/>
      <c r="M79" s="146"/>
    </row>
    <row r="80" spans="1:20">
      <c r="A80" s="145"/>
      <c r="B80" s="149"/>
      <c r="C80" s="146"/>
      <c r="D80" s="150"/>
      <c r="E80" s="151"/>
      <c r="F80" s="152"/>
      <c r="G80" s="152"/>
      <c r="H80" s="153"/>
      <c r="I80" s="154"/>
      <c r="J80" s="154"/>
      <c r="K80" s="152"/>
      <c r="L80" s="152"/>
      <c r="M80" s="146"/>
    </row>
    <row r="81" spans="1:18">
      <c r="A81" s="145"/>
      <c r="B81" s="149"/>
      <c r="C81" s="146"/>
      <c r="D81" s="150"/>
      <c r="E81" s="151"/>
      <c r="F81" s="152"/>
      <c r="G81" s="152"/>
      <c r="H81" s="153"/>
      <c r="I81" s="154"/>
      <c r="J81" s="154"/>
      <c r="K81" s="152"/>
      <c r="L81" s="152"/>
      <c r="M81" s="146"/>
    </row>
    <row r="82" spans="1:18">
      <c r="A82" s="145"/>
      <c r="B82" s="149"/>
      <c r="C82" s="146"/>
      <c r="D82" s="150"/>
      <c r="E82" s="151"/>
      <c r="F82" s="152"/>
      <c r="G82" s="152"/>
      <c r="H82" s="153"/>
      <c r="I82" s="154"/>
      <c r="J82" s="154"/>
      <c r="K82" s="152"/>
      <c r="L82" s="152"/>
      <c r="M82" s="146"/>
    </row>
    <row r="83" spans="1:18">
      <c r="A83" s="145"/>
      <c r="B83" s="149"/>
      <c r="C83" s="146"/>
      <c r="D83" s="150"/>
      <c r="E83" s="151"/>
      <c r="F83" s="152"/>
      <c r="G83" s="152"/>
      <c r="H83" s="153"/>
      <c r="I83" s="154"/>
      <c r="J83" s="154"/>
      <c r="K83" s="152"/>
      <c r="L83" s="152"/>
      <c r="M83" s="146"/>
    </row>
    <row r="84" spans="1:18">
      <c r="A84" s="145"/>
      <c r="B84" s="149"/>
      <c r="C84" s="146"/>
      <c r="D84" s="150"/>
      <c r="E84" s="151"/>
      <c r="F84" s="152"/>
      <c r="G84" s="152"/>
      <c r="H84" s="153"/>
      <c r="I84" s="154"/>
      <c r="J84" s="154"/>
      <c r="K84" s="152"/>
      <c r="L84" s="152"/>
      <c r="M84" s="146"/>
    </row>
    <row r="85" spans="1:18">
      <c r="A85" s="145"/>
      <c r="B85" s="149"/>
      <c r="C85" s="146"/>
      <c r="D85" s="150"/>
      <c r="E85" s="151"/>
      <c r="F85" s="152"/>
      <c r="G85" s="152"/>
      <c r="H85" s="153"/>
      <c r="I85" s="154"/>
      <c r="J85" s="154"/>
      <c r="K85" s="152"/>
      <c r="L85" s="152"/>
      <c r="M85" s="146"/>
    </row>
    <row r="86" spans="1:18">
      <c r="A86" s="145"/>
      <c r="B86" s="149"/>
      <c r="C86" s="146"/>
      <c r="D86" s="150"/>
      <c r="E86" s="151"/>
      <c r="F86" s="152"/>
      <c r="G86" s="152"/>
      <c r="H86" s="153"/>
      <c r="I86" s="154"/>
      <c r="J86" s="154"/>
      <c r="K86" s="152"/>
      <c r="L86" s="152"/>
      <c r="M86" s="146"/>
    </row>
    <row r="87" spans="1:18">
      <c r="A87" s="145"/>
      <c r="B87" s="149"/>
      <c r="C87" s="146"/>
      <c r="D87" s="150"/>
      <c r="E87" s="151"/>
      <c r="F87" s="152"/>
      <c r="G87" s="152"/>
      <c r="H87" s="153"/>
      <c r="I87" s="154"/>
      <c r="J87" s="154"/>
      <c r="K87" s="152"/>
      <c r="L87" s="152"/>
      <c r="M87" s="146"/>
      <c r="P87" s="138">
        <f t="shared" ref="P87:P92" si="0">+D87</f>
        <v>0</v>
      </c>
      <c r="Q87" s="138" t="e">
        <f>+#REF!-P87</f>
        <v>#REF!</v>
      </c>
      <c r="R87" s="138">
        <f t="shared" ref="R87:R92" si="1">+O87-P87</f>
        <v>0</v>
      </c>
    </row>
    <row r="88" spans="1:18">
      <c r="A88" s="145"/>
      <c r="B88" s="149"/>
      <c r="C88" s="146"/>
      <c r="D88" s="150"/>
      <c r="E88" s="151"/>
      <c r="F88" s="152"/>
      <c r="G88" s="152"/>
      <c r="H88" s="153"/>
      <c r="I88" s="154"/>
      <c r="J88" s="154"/>
      <c r="K88" s="152"/>
      <c r="L88" s="152"/>
      <c r="M88" s="146"/>
      <c r="P88" s="138">
        <f t="shared" si="0"/>
        <v>0</v>
      </c>
      <c r="Q88" s="138" t="e">
        <f>+#REF!-P88</f>
        <v>#REF!</v>
      </c>
      <c r="R88" s="138">
        <f t="shared" si="1"/>
        <v>0</v>
      </c>
    </row>
    <row r="89" spans="1:18">
      <c r="A89" s="145"/>
      <c r="B89" s="149"/>
      <c r="C89" s="146"/>
      <c r="D89" s="150"/>
      <c r="E89" s="151"/>
      <c r="F89" s="152"/>
      <c r="G89" s="152"/>
      <c r="H89" s="153"/>
      <c r="I89" s="154"/>
      <c r="J89" s="154"/>
      <c r="K89" s="152"/>
      <c r="L89" s="152"/>
      <c r="M89" s="146"/>
      <c r="P89" s="138">
        <f t="shared" si="0"/>
        <v>0</v>
      </c>
      <c r="Q89" s="138" t="e">
        <f>+#REF!-P89</f>
        <v>#REF!</v>
      </c>
      <c r="R89" s="138">
        <f t="shared" si="1"/>
        <v>0</v>
      </c>
    </row>
    <row r="90" spans="1:18">
      <c r="A90" s="145"/>
      <c r="B90" s="149"/>
      <c r="C90" s="146"/>
      <c r="D90" s="150"/>
      <c r="E90" s="151"/>
      <c r="F90" s="152"/>
      <c r="G90" s="152"/>
      <c r="H90" s="153"/>
      <c r="I90" s="154"/>
      <c r="J90" s="154"/>
      <c r="K90" s="152"/>
      <c r="L90" s="152"/>
      <c r="M90" s="146"/>
      <c r="P90" s="138">
        <f t="shared" si="0"/>
        <v>0</v>
      </c>
      <c r="Q90" s="138" t="e">
        <f>+#REF!-P90</f>
        <v>#REF!</v>
      </c>
      <c r="R90" s="138">
        <f t="shared" si="1"/>
        <v>0</v>
      </c>
    </row>
    <row r="91" spans="1:18">
      <c r="A91" s="145"/>
      <c r="B91" s="149"/>
      <c r="C91" s="146"/>
      <c r="D91" s="150"/>
      <c r="E91" s="151"/>
      <c r="F91" s="152"/>
      <c r="G91" s="152"/>
      <c r="H91" s="153"/>
      <c r="I91" s="154"/>
      <c r="J91" s="154"/>
      <c r="K91" s="152"/>
      <c r="L91" s="152"/>
      <c r="M91" s="146"/>
      <c r="P91" s="138">
        <f t="shared" si="0"/>
        <v>0</v>
      </c>
      <c r="Q91" s="138" t="e">
        <f>+#REF!-P91</f>
        <v>#REF!</v>
      </c>
      <c r="R91" s="138">
        <f t="shared" si="1"/>
        <v>0</v>
      </c>
    </row>
    <row r="92" spans="1:18" ht="13.5" thickBot="1">
      <c r="A92" s="155"/>
      <c r="B92" s="156"/>
      <c r="C92" s="157"/>
      <c r="D92" s="158"/>
      <c r="E92" s="159"/>
      <c r="F92" s="160"/>
      <c r="G92" s="160"/>
      <c r="H92" s="161"/>
      <c r="I92" s="162"/>
      <c r="J92" s="162"/>
      <c r="K92" s="160"/>
      <c r="L92" s="160"/>
      <c r="M92" s="157"/>
      <c r="P92" s="138">
        <f t="shared" si="0"/>
        <v>0</v>
      </c>
      <c r="Q92" s="138" t="e">
        <f>+#REF!-P92</f>
        <v>#REF!</v>
      </c>
      <c r="R92" s="138">
        <f t="shared" si="1"/>
        <v>0</v>
      </c>
    </row>
    <row r="93" spans="1:18">
      <c r="A93" s="145" t="s">
        <v>128</v>
      </c>
      <c r="B93" s="149"/>
      <c r="C93" s="151"/>
      <c r="D93" s="150"/>
      <c r="E93" s="151"/>
      <c r="F93" s="152"/>
      <c r="G93" s="152"/>
      <c r="H93" s="153"/>
      <c r="I93" s="154"/>
      <c r="J93" s="154"/>
      <c r="K93" s="152"/>
      <c r="L93" s="152"/>
      <c r="M93" s="146"/>
    </row>
    <row r="94" spans="1:18">
      <c r="A94" s="145" t="s">
        <v>129</v>
      </c>
      <c r="B94" s="149"/>
      <c r="C94" s="151">
        <f>SUM(C10:C19)</f>
        <v>6706290</v>
      </c>
      <c r="D94" s="151">
        <f t="shared" ref="D94:N94" si="2">SUM(D10:D19)</f>
        <v>1054290</v>
      </c>
      <c r="E94" s="151">
        <f t="shared" si="2"/>
        <v>1834800</v>
      </c>
      <c r="F94" s="151">
        <f t="shared" si="2"/>
        <v>511310</v>
      </c>
      <c r="G94" s="151">
        <f t="shared" si="2"/>
        <v>2407850</v>
      </c>
      <c r="H94" s="151">
        <f t="shared" si="2"/>
        <v>898070</v>
      </c>
      <c r="I94" s="151">
        <f t="shared" si="2"/>
        <v>4724240</v>
      </c>
      <c r="J94" s="151">
        <f t="shared" si="2"/>
        <v>435560</v>
      </c>
      <c r="K94" s="151">
        <f t="shared" si="2"/>
        <v>1689850</v>
      </c>
      <c r="L94" s="151">
        <f t="shared" si="2"/>
        <v>221230</v>
      </c>
      <c r="M94" s="151">
        <f t="shared" si="2"/>
        <v>1769770</v>
      </c>
      <c r="N94" s="138">
        <f t="shared" si="2"/>
        <v>607840</v>
      </c>
    </row>
    <row r="95" spans="1:18">
      <c r="A95" s="145" t="s">
        <v>130</v>
      </c>
      <c r="B95" s="149"/>
      <c r="C95" s="151">
        <f t="shared" ref="C95:N95" si="3">+C7</f>
        <v>6246290</v>
      </c>
      <c r="D95" s="151">
        <f t="shared" si="3"/>
        <v>1875710</v>
      </c>
      <c r="E95" s="151">
        <f t="shared" si="3"/>
        <v>1251190</v>
      </c>
      <c r="F95" s="151">
        <f t="shared" si="3"/>
        <v>612290</v>
      </c>
      <c r="G95" s="151">
        <f t="shared" si="3"/>
        <v>1996940</v>
      </c>
      <c r="H95" s="151">
        <f t="shared" si="3"/>
        <v>510160</v>
      </c>
      <c r="I95" s="151">
        <f t="shared" si="3"/>
        <v>3827650</v>
      </c>
      <c r="J95" s="151">
        <f t="shared" si="3"/>
        <v>711550</v>
      </c>
      <c r="K95" s="151">
        <f t="shared" si="3"/>
        <v>1083120</v>
      </c>
      <c r="L95" s="151">
        <f t="shared" si="3"/>
        <v>196610</v>
      </c>
      <c r="M95" s="151">
        <f t="shared" si="3"/>
        <v>1581760</v>
      </c>
      <c r="N95" s="138">
        <f t="shared" si="3"/>
        <v>254620</v>
      </c>
    </row>
    <row r="96" spans="1:18">
      <c r="A96" s="145"/>
      <c r="B96" s="149"/>
      <c r="C96" s="151"/>
      <c r="D96" s="151"/>
      <c r="E96" s="151"/>
      <c r="F96" s="151"/>
      <c r="G96" s="151"/>
      <c r="H96" s="151"/>
      <c r="I96" s="151"/>
      <c r="J96" s="151"/>
      <c r="K96" s="151"/>
      <c r="L96" s="151"/>
      <c r="M96" s="151"/>
    </row>
    <row r="97" spans="1:14">
      <c r="A97" s="145"/>
      <c r="B97" s="149" t="s">
        <v>131</v>
      </c>
      <c r="C97" s="151">
        <f t="shared" ref="C97:I97" si="4">+C94-C95</f>
        <v>460000</v>
      </c>
      <c r="D97" s="151">
        <f t="shared" si="4"/>
        <v>-821420</v>
      </c>
      <c r="E97" s="151">
        <f t="shared" si="4"/>
        <v>583610</v>
      </c>
      <c r="F97" s="151">
        <f t="shared" si="4"/>
        <v>-100980</v>
      </c>
      <c r="G97" s="151">
        <f t="shared" si="4"/>
        <v>410910</v>
      </c>
      <c r="H97" s="151">
        <f t="shared" si="4"/>
        <v>387910</v>
      </c>
      <c r="I97" s="151">
        <f t="shared" si="4"/>
        <v>896590</v>
      </c>
      <c r="J97" s="151"/>
      <c r="K97" s="151">
        <f>+K94-K95</f>
        <v>606730</v>
      </c>
      <c r="L97" s="151"/>
      <c r="M97" s="151">
        <f>+M94-M95</f>
        <v>188010</v>
      </c>
      <c r="N97" s="138">
        <f>+N94-N95</f>
        <v>353220</v>
      </c>
    </row>
    <row r="98" spans="1:14">
      <c r="A98" s="145"/>
      <c r="B98" s="149"/>
      <c r="C98" s="146"/>
      <c r="D98" s="150"/>
      <c r="E98" s="151"/>
      <c r="F98" s="152"/>
      <c r="G98" s="152"/>
      <c r="H98" s="153"/>
      <c r="I98" s="154"/>
      <c r="J98" s="154"/>
      <c r="K98" s="152"/>
      <c r="L98" s="152"/>
      <c r="M98" s="146"/>
    </row>
    <row r="99" spans="1:14">
      <c r="A99" s="145" t="s">
        <v>132</v>
      </c>
      <c r="B99" s="149"/>
      <c r="C99" s="146">
        <f>SUM(C21:C71)</f>
        <v>4740510</v>
      </c>
      <c r="D99" s="150">
        <f t="shared" ref="D99:N99" si="5">SUM(D21:D71)</f>
        <v>1796160</v>
      </c>
      <c r="E99" s="151">
        <f t="shared" si="5"/>
        <v>600590</v>
      </c>
      <c r="F99" s="152">
        <f t="shared" si="5"/>
        <v>414360</v>
      </c>
      <c r="G99" s="152">
        <f t="shared" si="5"/>
        <v>1585510</v>
      </c>
      <c r="H99" s="153">
        <f t="shared" si="5"/>
        <v>344010</v>
      </c>
      <c r="I99" s="154">
        <f t="shared" si="5"/>
        <v>1308620</v>
      </c>
      <c r="J99" s="154">
        <f t="shared" si="5"/>
        <v>557280</v>
      </c>
      <c r="K99" s="152">
        <f t="shared" si="5"/>
        <v>497220</v>
      </c>
      <c r="L99" s="152">
        <f t="shared" si="5"/>
        <v>97350</v>
      </c>
      <c r="M99" s="146">
        <f t="shared" si="5"/>
        <v>14930</v>
      </c>
      <c r="N99" s="138">
        <f t="shared" si="5"/>
        <v>141860</v>
      </c>
    </row>
    <row r="100" spans="1:14">
      <c r="A100" s="145" t="s">
        <v>130</v>
      </c>
      <c r="B100" s="149"/>
      <c r="C100" s="146">
        <f t="shared" ref="C100:N100" si="6">+C7</f>
        <v>6246290</v>
      </c>
      <c r="D100" s="150">
        <f t="shared" si="6"/>
        <v>1875710</v>
      </c>
      <c r="E100" s="151">
        <f t="shared" si="6"/>
        <v>1251190</v>
      </c>
      <c r="F100" s="152">
        <f t="shared" si="6"/>
        <v>612290</v>
      </c>
      <c r="G100" s="152">
        <f t="shared" si="6"/>
        <v>1996940</v>
      </c>
      <c r="H100" s="153">
        <f t="shared" si="6"/>
        <v>510160</v>
      </c>
      <c r="I100" s="154">
        <f t="shared" si="6"/>
        <v>3827650</v>
      </c>
      <c r="J100" s="154">
        <f t="shared" si="6"/>
        <v>711550</v>
      </c>
      <c r="K100" s="152">
        <f t="shared" si="6"/>
        <v>1083120</v>
      </c>
      <c r="L100" s="152">
        <f t="shared" si="6"/>
        <v>196610</v>
      </c>
      <c r="M100" s="146">
        <f t="shared" si="6"/>
        <v>1581760</v>
      </c>
      <c r="N100" s="138">
        <f t="shared" si="6"/>
        <v>254620</v>
      </c>
    </row>
    <row r="101" spans="1:14">
      <c r="A101" s="145"/>
      <c r="B101" s="149"/>
      <c r="C101" s="146"/>
      <c r="D101" s="150"/>
      <c r="E101" s="151"/>
      <c r="F101" s="152"/>
      <c r="G101" s="152"/>
      <c r="H101" s="153"/>
      <c r="I101" s="154"/>
      <c r="J101" s="154"/>
      <c r="K101" s="152"/>
      <c r="L101" s="152"/>
      <c r="M101" s="146"/>
    </row>
    <row r="102" spans="1:14">
      <c r="A102" s="145"/>
      <c r="B102" s="149" t="s">
        <v>131</v>
      </c>
      <c r="C102" s="146">
        <f t="shared" ref="C102:I102" si="7">+C99-C100</f>
        <v>-1505780</v>
      </c>
      <c r="D102" s="150">
        <f t="shared" si="7"/>
        <v>-79550</v>
      </c>
      <c r="E102" s="151">
        <f t="shared" si="7"/>
        <v>-650600</v>
      </c>
      <c r="F102" s="152">
        <f t="shared" si="7"/>
        <v>-197930</v>
      </c>
      <c r="G102" s="152">
        <f t="shared" si="7"/>
        <v>-411430</v>
      </c>
      <c r="H102" s="153">
        <f t="shared" si="7"/>
        <v>-166150</v>
      </c>
      <c r="I102" s="154">
        <f t="shared" si="7"/>
        <v>-2519030</v>
      </c>
      <c r="J102" s="154"/>
      <c r="K102" s="152">
        <f>+K99-K100</f>
        <v>-585900</v>
      </c>
      <c r="L102" s="152"/>
      <c r="M102" s="146">
        <f>+M99-M100</f>
        <v>-1566830</v>
      </c>
      <c r="N102" s="138">
        <f>+N99-N100</f>
        <v>-112760</v>
      </c>
    </row>
    <row r="103" spans="1:14">
      <c r="A103" s="145"/>
      <c r="B103" s="149"/>
      <c r="C103" s="146"/>
      <c r="D103" s="150"/>
      <c r="E103" s="151"/>
      <c r="F103" s="152"/>
      <c r="G103" s="152"/>
      <c r="H103" s="153"/>
      <c r="I103" s="154"/>
      <c r="J103" s="154"/>
      <c r="K103" s="152"/>
      <c r="L103" s="152"/>
      <c r="M103" s="146"/>
    </row>
    <row r="104" spans="1:14">
      <c r="A104" s="145"/>
      <c r="B104" s="149"/>
      <c r="C104" s="146"/>
      <c r="D104" s="150"/>
      <c r="E104" s="151"/>
      <c r="F104" s="152"/>
      <c r="G104" s="152"/>
      <c r="H104" s="153"/>
      <c r="I104" s="154"/>
      <c r="J104" s="154"/>
      <c r="K104" s="152"/>
      <c r="L104" s="152"/>
      <c r="M104" s="146"/>
    </row>
    <row r="105" spans="1:14">
      <c r="A105" s="145"/>
      <c r="B105" s="149"/>
      <c r="C105" s="146"/>
      <c r="D105" s="150"/>
      <c r="E105" s="151"/>
      <c r="F105" s="152"/>
      <c r="G105" s="152"/>
      <c r="H105" s="153"/>
      <c r="I105" s="154"/>
      <c r="J105" s="154"/>
      <c r="K105" s="152"/>
      <c r="L105" s="152"/>
      <c r="M105" s="146"/>
    </row>
    <row r="106" spans="1:14">
      <c r="A106" s="145"/>
      <c r="B106" s="149"/>
      <c r="C106" s="146"/>
      <c r="D106" s="150"/>
      <c r="E106" s="151"/>
      <c r="F106" s="152"/>
      <c r="G106" s="152"/>
      <c r="H106" s="153"/>
      <c r="I106" s="154"/>
      <c r="J106" s="154"/>
      <c r="K106" s="152"/>
      <c r="L106" s="152"/>
      <c r="M106" s="146"/>
    </row>
    <row r="107" spans="1:14">
      <c r="A107" s="145"/>
      <c r="B107" s="149"/>
      <c r="C107" s="146"/>
      <c r="D107" s="150"/>
      <c r="E107" s="151"/>
      <c r="F107" s="152"/>
      <c r="G107" s="152"/>
      <c r="H107" s="153"/>
      <c r="I107" s="154"/>
      <c r="J107" s="154"/>
      <c r="K107" s="152"/>
      <c r="L107" s="152"/>
      <c r="M107" s="146"/>
    </row>
    <row r="108" spans="1:14">
      <c r="A108" s="145"/>
      <c r="B108" s="149"/>
      <c r="C108" s="146"/>
      <c r="D108" s="150"/>
      <c r="E108" s="151"/>
      <c r="F108" s="152"/>
      <c r="G108" s="152"/>
      <c r="H108" s="153"/>
      <c r="I108" s="154"/>
      <c r="J108" s="154"/>
      <c r="K108" s="152"/>
      <c r="L108" s="152"/>
      <c r="M108" s="146"/>
    </row>
    <row r="109" spans="1:14">
      <c r="A109" s="145"/>
      <c r="B109" s="149"/>
      <c r="C109" s="146"/>
      <c r="D109" s="150"/>
      <c r="E109" s="151"/>
      <c r="F109" s="152"/>
      <c r="G109" s="152"/>
      <c r="H109" s="153"/>
      <c r="I109" s="154"/>
      <c r="J109" s="154"/>
      <c r="K109" s="152"/>
      <c r="L109" s="152"/>
      <c r="M109" s="146"/>
    </row>
    <row r="110" spans="1:14">
      <c r="A110" s="145"/>
      <c r="B110" s="149"/>
      <c r="C110" s="146"/>
      <c r="D110" s="150"/>
      <c r="E110" s="151"/>
      <c r="F110" s="152"/>
      <c r="G110" s="152"/>
      <c r="H110" s="153"/>
      <c r="I110" s="154"/>
      <c r="J110" s="154"/>
      <c r="K110" s="152"/>
      <c r="L110" s="152"/>
      <c r="M110" s="146"/>
    </row>
    <row r="111" spans="1:14">
      <c r="A111" s="145"/>
      <c r="B111" s="149"/>
      <c r="C111" s="146"/>
      <c r="D111" s="150"/>
      <c r="E111" s="151"/>
      <c r="F111" s="152"/>
      <c r="G111" s="152"/>
      <c r="H111" s="153"/>
      <c r="I111" s="154"/>
      <c r="J111" s="154"/>
      <c r="K111" s="152"/>
      <c r="L111" s="152"/>
      <c r="M111" s="146"/>
    </row>
    <row r="112" spans="1:14">
      <c r="A112" s="145"/>
      <c r="B112" s="149"/>
      <c r="C112" s="146"/>
      <c r="D112" s="150"/>
      <c r="E112" s="151"/>
      <c r="F112" s="152"/>
      <c r="G112" s="152"/>
      <c r="H112" s="153"/>
      <c r="I112" s="154"/>
      <c r="J112" s="154"/>
      <c r="K112" s="152"/>
      <c r="L112" s="152"/>
      <c r="M112" s="146"/>
    </row>
    <row r="113" spans="1:13">
      <c r="A113" s="145"/>
      <c r="B113" s="149"/>
      <c r="C113" s="146"/>
      <c r="D113" s="150"/>
      <c r="E113" s="151"/>
      <c r="F113" s="152"/>
      <c r="G113" s="152"/>
      <c r="H113" s="153"/>
      <c r="I113" s="154"/>
      <c r="J113" s="154"/>
      <c r="K113" s="152"/>
      <c r="L113" s="152"/>
      <c r="M113" s="146"/>
    </row>
    <row r="114" spans="1:13">
      <c r="A114" s="145"/>
      <c r="B114" s="149"/>
      <c r="C114" s="146"/>
      <c r="D114" s="150"/>
      <c r="E114" s="151"/>
      <c r="F114" s="152"/>
      <c r="G114" s="152"/>
      <c r="H114" s="153"/>
      <c r="I114" s="154"/>
      <c r="J114" s="154"/>
      <c r="K114" s="152"/>
      <c r="L114" s="152"/>
      <c r="M114" s="146"/>
    </row>
    <row r="115" spans="1:13">
      <c r="A115" s="145"/>
      <c r="B115" s="149"/>
      <c r="C115" s="146"/>
      <c r="D115" s="150"/>
      <c r="E115" s="151"/>
      <c r="F115" s="152"/>
      <c r="G115" s="152"/>
      <c r="H115" s="153"/>
      <c r="I115" s="154"/>
      <c r="J115" s="154"/>
      <c r="K115" s="152"/>
      <c r="L115" s="152"/>
      <c r="M115" s="146"/>
    </row>
    <row r="116" spans="1:13">
      <c r="A116" s="145"/>
      <c r="B116" s="149"/>
      <c r="C116" s="146"/>
      <c r="D116" s="150"/>
      <c r="E116" s="151"/>
      <c r="F116" s="152"/>
      <c r="G116" s="152"/>
      <c r="H116" s="153"/>
      <c r="I116" s="154"/>
      <c r="J116" s="154"/>
      <c r="K116" s="152"/>
      <c r="L116" s="152"/>
      <c r="M116" s="146"/>
    </row>
    <row r="117" spans="1:13">
      <c r="A117" s="145"/>
      <c r="B117" s="149"/>
      <c r="C117" s="146"/>
      <c r="D117" s="150"/>
      <c r="E117" s="151"/>
      <c r="F117" s="152"/>
      <c r="G117" s="152"/>
      <c r="H117" s="153"/>
      <c r="I117" s="154"/>
      <c r="J117" s="154"/>
      <c r="K117" s="152"/>
      <c r="L117" s="152"/>
      <c r="M117" s="146"/>
    </row>
    <row r="118" spans="1:13">
      <c r="A118" s="145"/>
      <c r="B118" s="149"/>
      <c r="C118" s="146"/>
      <c r="D118" s="150"/>
      <c r="E118" s="151"/>
      <c r="F118" s="152"/>
      <c r="G118" s="152"/>
      <c r="H118" s="153"/>
      <c r="I118" s="154"/>
      <c r="J118" s="154"/>
      <c r="K118" s="152"/>
      <c r="L118" s="152"/>
      <c r="M118" s="146"/>
    </row>
    <row r="119" spans="1:13">
      <c r="A119" s="145"/>
      <c r="B119" s="149"/>
      <c r="C119" s="146"/>
      <c r="D119" s="150"/>
      <c r="E119" s="151"/>
      <c r="F119" s="152"/>
      <c r="G119" s="152"/>
      <c r="H119" s="153"/>
      <c r="I119" s="154"/>
      <c r="J119" s="154"/>
      <c r="K119" s="152"/>
      <c r="L119" s="152"/>
      <c r="M119" s="146"/>
    </row>
    <row r="120" spans="1:13">
      <c r="A120" s="145"/>
      <c r="B120" s="149"/>
      <c r="C120" s="146"/>
      <c r="D120" s="150"/>
      <c r="E120" s="151"/>
      <c r="F120" s="152"/>
      <c r="G120" s="152"/>
      <c r="H120" s="153"/>
      <c r="I120" s="154"/>
      <c r="J120" s="154"/>
      <c r="K120" s="152"/>
      <c r="L120" s="152"/>
      <c r="M120" s="146"/>
    </row>
    <row r="121" spans="1:13">
      <c r="A121" s="145"/>
      <c r="B121" s="149"/>
      <c r="C121" s="146"/>
      <c r="D121" s="150"/>
      <c r="E121" s="151"/>
      <c r="F121" s="152"/>
      <c r="G121" s="152"/>
      <c r="H121" s="153"/>
      <c r="I121" s="154"/>
      <c r="J121" s="154"/>
      <c r="K121" s="152"/>
      <c r="L121" s="152"/>
      <c r="M121" s="146"/>
    </row>
    <row r="122" spans="1:13">
      <c r="A122" s="145"/>
      <c r="B122" s="149"/>
      <c r="C122" s="146"/>
      <c r="D122" s="150"/>
      <c r="E122" s="151"/>
      <c r="F122" s="152"/>
      <c r="G122" s="152"/>
      <c r="H122" s="153"/>
      <c r="I122" s="154"/>
      <c r="J122" s="154"/>
      <c r="K122" s="152"/>
      <c r="L122" s="152"/>
      <c r="M122" s="146"/>
    </row>
    <row r="123" spans="1:13">
      <c r="A123" s="145"/>
      <c r="B123" s="149"/>
      <c r="C123" s="146"/>
      <c r="D123" s="150"/>
      <c r="E123" s="151"/>
      <c r="F123" s="152"/>
      <c r="G123" s="152"/>
      <c r="H123" s="153"/>
      <c r="I123" s="154"/>
      <c r="J123" s="154"/>
      <c r="K123" s="152"/>
      <c r="L123" s="152"/>
      <c r="M123" s="146"/>
    </row>
    <row r="124" spans="1:13">
      <c r="A124" s="145"/>
      <c r="B124" s="149"/>
      <c r="C124" s="146"/>
      <c r="D124" s="150"/>
      <c r="E124" s="151"/>
      <c r="F124" s="152"/>
      <c r="G124" s="152"/>
      <c r="H124" s="153"/>
      <c r="I124" s="154"/>
      <c r="J124" s="154"/>
      <c r="K124" s="152"/>
      <c r="L124" s="152"/>
      <c r="M124" s="146"/>
    </row>
    <row r="125" spans="1:13" ht="13.5" thickBot="1">
      <c r="A125" s="163"/>
      <c r="B125" s="164"/>
      <c r="C125" s="165"/>
      <c r="D125" s="166"/>
      <c r="E125" s="167"/>
      <c r="F125" s="168"/>
      <c r="G125" s="168"/>
      <c r="H125" s="169"/>
      <c r="I125" s="170"/>
      <c r="J125" s="170"/>
      <c r="K125" s="168"/>
      <c r="L125" s="168"/>
      <c r="M125" s="171"/>
    </row>
    <row r="126" spans="1:13" ht="13.5" thickTop="1">
      <c r="A126" s="145"/>
      <c r="B126" s="149"/>
      <c r="C126" s="146"/>
      <c r="D126" s="150"/>
      <c r="E126" s="151"/>
      <c r="F126" s="152"/>
      <c r="G126" s="152"/>
      <c r="H126" s="153"/>
      <c r="I126" s="154"/>
      <c r="J126" s="154"/>
      <c r="K126" s="152"/>
      <c r="L126" s="152"/>
      <c r="M126" s="146"/>
    </row>
    <row r="127" spans="1:13">
      <c r="A127" s="145"/>
      <c r="B127" s="149"/>
      <c r="C127" s="146"/>
      <c r="D127" s="150"/>
      <c r="E127" s="151"/>
      <c r="F127" s="152"/>
      <c r="G127" s="152"/>
      <c r="H127" s="153"/>
      <c r="I127" s="154"/>
      <c r="J127" s="154"/>
      <c r="K127" s="152"/>
      <c r="L127" s="152"/>
      <c r="M127" s="146"/>
    </row>
    <row r="128" spans="1:13">
      <c r="A128" s="145"/>
      <c r="B128" s="149"/>
      <c r="C128" s="146"/>
      <c r="D128" s="150"/>
      <c r="E128" s="151"/>
      <c r="F128" s="152"/>
      <c r="G128" s="152"/>
      <c r="H128" s="153"/>
      <c r="I128" s="154"/>
      <c r="J128" s="154"/>
      <c r="K128" s="152"/>
      <c r="L128" s="152"/>
      <c r="M128" s="146"/>
    </row>
    <row r="129" spans="1:13">
      <c r="A129" s="145"/>
      <c r="B129" s="149"/>
      <c r="C129" s="146"/>
      <c r="D129" s="150"/>
      <c r="E129" s="151"/>
      <c r="F129" s="152"/>
      <c r="G129" s="152"/>
      <c r="H129" s="153"/>
      <c r="I129" s="154"/>
      <c r="J129" s="154"/>
      <c r="K129" s="152"/>
      <c r="L129" s="152"/>
      <c r="M129" s="146"/>
    </row>
    <row r="130" spans="1:13">
      <c r="A130" s="145"/>
      <c r="B130" s="149"/>
      <c r="C130" s="146"/>
      <c r="D130" s="150"/>
      <c r="E130" s="151"/>
      <c r="F130" s="152"/>
      <c r="G130" s="152"/>
      <c r="H130" s="153"/>
      <c r="I130" s="154"/>
      <c r="J130" s="154"/>
      <c r="K130" s="152"/>
      <c r="L130" s="152"/>
      <c r="M130" s="146"/>
    </row>
    <row r="131" spans="1:13">
      <c r="A131" s="145"/>
      <c r="B131" s="149"/>
      <c r="C131" s="146"/>
      <c r="D131" s="150"/>
      <c r="E131" s="151"/>
      <c r="F131" s="152"/>
      <c r="G131" s="152"/>
      <c r="H131" s="153"/>
      <c r="I131" s="154"/>
      <c r="J131" s="154"/>
      <c r="K131" s="152"/>
      <c r="L131" s="152"/>
      <c r="M131" s="146"/>
    </row>
    <row r="132" spans="1:13">
      <c r="A132" s="145"/>
      <c r="B132" s="149"/>
      <c r="C132" s="146"/>
      <c r="D132" s="150"/>
      <c r="E132" s="151"/>
      <c r="F132" s="152"/>
      <c r="G132" s="152"/>
      <c r="H132" s="153"/>
      <c r="I132" s="154"/>
      <c r="J132" s="154"/>
      <c r="K132" s="152"/>
      <c r="L132" s="152"/>
      <c r="M132" s="146"/>
    </row>
    <row r="133" spans="1:13">
      <c r="A133" s="145"/>
      <c r="B133" s="149"/>
      <c r="C133" s="146"/>
      <c r="D133" s="150"/>
      <c r="E133" s="151"/>
      <c r="F133" s="152"/>
      <c r="G133" s="152"/>
      <c r="H133" s="153"/>
      <c r="I133" s="154"/>
      <c r="J133" s="154"/>
      <c r="K133" s="152"/>
      <c r="L133" s="152"/>
      <c r="M133" s="146"/>
    </row>
    <row r="134" spans="1:13">
      <c r="A134" s="145"/>
      <c r="B134" s="149"/>
      <c r="C134" s="146"/>
      <c r="D134" s="150"/>
      <c r="E134" s="151"/>
      <c r="F134" s="152"/>
      <c r="G134" s="152"/>
      <c r="H134" s="153"/>
      <c r="I134" s="154"/>
      <c r="J134" s="154"/>
      <c r="K134" s="152"/>
      <c r="L134" s="152"/>
      <c r="M134" s="146"/>
    </row>
    <row r="135" spans="1:13">
      <c r="A135" s="145"/>
      <c r="B135" s="149"/>
      <c r="C135" s="146"/>
      <c r="D135" s="150"/>
      <c r="E135" s="151"/>
      <c r="F135" s="152"/>
      <c r="G135" s="152"/>
      <c r="H135" s="153"/>
      <c r="I135" s="154"/>
      <c r="J135" s="154"/>
      <c r="K135" s="152"/>
      <c r="L135" s="152"/>
      <c r="M135" s="146"/>
    </row>
    <row r="136" spans="1:13">
      <c r="A136" s="145"/>
      <c r="B136" s="149"/>
      <c r="C136" s="146"/>
      <c r="D136" s="150"/>
      <c r="E136" s="151"/>
      <c r="F136" s="152"/>
      <c r="G136" s="152"/>
      <c r="H136" s="153"/>
      <c r="I136" s="154"/>
      <c r="J136" s="154"/>
      <c r="K136" s="152"/>
      <c r="L136" s="152"/>
      <c r="M136" s="146"/>
    </row>
    <row r="137" spans="1:13">
      <c r="A137" s="145"/>
      <c r="B137" s="149"/>
      <c r="C137" s="146"/>
      <c r="D137" s="150"/>
      <c r="E137" s="151"/>
      <c r="F137" s="152"/>
      <c r="G137" s="152"/>
      <c r="H137" s="153"/>
      <c r="I137" s="154"/>
      <c r="J137" s="154"/>
      <c r="K137" s="152"/>
      <c r="L137" s="152"/>
      <c r="M137" s="146"/>
    </row>
    <row r="138" spans="1:13">
      <c r="A138" s="145"/>
      <c r="B138" s="149"/>
      <c r="C138" s="146"/>
      <c r="D138" s="150"/>
      <c r="E138" s="151"/>
      <c r="F138" s="152"/>
      <c r="G138" s="152"/>
      <c r="H138" s="153"/>
      <c r="I138" s="154"/>
      <c r="J138" s="154"/>
      <c r="K138" s="152"/>
      <c r="L138" s="152"/>
      <c r="M138" s="146"/>
    </row>
    <row r="139" spans="1:13">
      <c r="A139" s="145"/>
      <c r="B139" s="149"/>
      <c r="C139" s="146"/>
      <c r="D139" s="150"/>
      <c r="E139" s="151"/>
      <c r="F139" s="152"/>
      <c r="G139" s="152"/>
      <c r="H139" s="153"/>
      <c r="I139" s="154"/>
      <c r="J139" s="154"/>
      <c r="K139" s="152"/>
      <c r="L139" s="152"/>
      <c r="M139" s="146"/>
    </row>
    <row r="140" spans="1:13">
      <c r="A140" s="145"/>
      <c r="B140" s="149"/>
      <c r="C140" s="146"/>
      <c r="D140" s="150"/>
      <c r="E140" s="151"/>
      <c r="F140" s="152"/>
      <c r="G140" s="152"/>
      <c r="H140" s="153"/>
      <c r="I140" s="154"/>
      <c r="J140" s="154"/>
      <c r="K140" s="152"/>
      <c r="L140" s="152"/>
      <c r="M140" s="146"/>
    </row>
    <row r="141" spans="1:13">
      <c r="A141" s="145"/>
      <c r="B141" s="149"/>
      <c r="C141" s="146"/>
      <c r="D141" s="150"/>
      <c r="E141" s="151"/>
      <c r="F141" s="152"/>
      <c r="G141" s="152"/>
      <c r="H141" s="153"/>
      <c r="I141" s="154"/>
      <c r="J141" s="154"/>
      <c r="K141" s="152"/>
      <c r="L141" s="152"/>
      <c r="M141" s="146"/>
    </row>
    <row r="142" spans="1:13">
      <c r="A142" s="145"/>
      <c r="B142" s="149"/>
      <c r="C142" s="146"/>
      <c r="D142" s="150"/>
      <c r="E142" s="151"/>
      <c r="F142" s="152"/>
      <c r="G142" s="152"/>
      <c r="H142" s="153"/>
      <c r="I142" s="154"/>
      <c r="J142" s="154"/>
      <c r="K142" s="152"/>
      <c r="L142" s="152"/>
      <c r="M142" s="146"/>
    </row>
    <row r="143" spans="1:13">
      <c r="A143" s="145"/>
      <c r="B143" s="149"/>
      <c r="C143" s="146"/>
      <c r="D143" s="150"/>
      <c r="E143" s="151"/>
      <c r="F143" s="152"/>
      <c r="G143" s="152"/>
      <c r="H143" s="153"/>
      <c r="I143" s="154"/>
      <c r="J143" s="154"/>
      <c r="K143" s="152"/>
      <c r="L143" s="152"/>
      <c r="M143" s="146"/>
    </row>
    <row r="144" spans="1:13">
      <c r="A144" s="145"/>
      <c r="B144" s="149"/>
      <c r="C144" s="146"/>
      <c r="D144" s="150"/>
      <c r="E144" s="151"/>
      <c r="F144" s="152"/>
      <c r="G144" s="152"/>
      <c r="H144" s="153"/>
      <c r="I144" s="154"/>
      <c r="J144" s="154"/>
      <c r="K144" s="152"/>
      <c r="L144" s="152"/>
      <c r="M144" s="146"/>
    </row>
    <row r="145" spans="1:13">
      <c r="A145" s="145"/>
      <c r="B145" s="149"/>
      <c r="C145" s="146"/>
      <c r="D145" s="150"/>
      <c r="E145" s="151"/>
      <c r="F145" s="152"/>
      <c r="G145" s="152"/>
      <c r="H145" s="153"/>
      <c r="I145" s="154"/>
      <c r="J145" s="154"/>
      <c r="K145" s="152"/>
      <c r="L145" s="152"/>
      <c r="M145" s="146"/>
    </row>
    <row r="146" spans="1:13">
      <c r="A146" s="145"/>
      <c r="B146" s="149"/>
      <c r="C146" s="146"/>
      <c r="D146" s="150"/>
      <c r="E146" s="151"/>
      <c r="F146" s="152"/>
      <c r="G146" s="152"/>
      <c r="H146" s="153"/>
      <c r="I146" s="154"/>
      <c r="J146" s="154"/>
      <c r="K146" s="152"/>
      <c r="L146" s="152"/>
      <c r="M146" s="146"/>
    </row>
    <row r="147" spans="1:13">
      <c r="A147" s="145"/>
      <c r="B147" s="149"/>
      <c r="C147" s="146"/>
      <c r="D147" s="150"/>
      <c r="E147" s="151"/>
      <c r="F147" s="152"/>
      <c r="G147" s="152"/>
      <c r="H147" s="153"/>
      <c r="I147" s="154"/>
      <c r="J147" s="154"/>
      <c r="K147" s="152"/>
      <c r="L147" s="152"/>
      <c r="M147" s="146"/>
    </row>
    <row r="148" spans="1:13">
      <c r="A148" s="145"/>
      <c r="B148" s="149"/>
      <c r="C148" s="146"/>
      <c r="D148" s="150"/>
      <c r="E148" s="151"/>
      <c r="F148" s="152"/>
      <c r="G148" s="152"/>
      <c r="H148" s="153"/>
      <c r="I148" s="154"/>
      <c r="J148" s="154"/>
      <c r="K148" s="152"/>
      <c r="L148" s="152"/>
      <c r="M148" s="146"/>
    </row>
    <row r="149" spans="1:13">
      <c r="A149" s="145"/>
      <c r="B149" s="149"/>
      <c r="C149" s="146"/>
      <c r="D149" s="150"/>
      <c r="E149" s="151"/>
      <c r="F149" s="152"/>
      <c r="G149" s="152"/>
      <c r="H149" s="153"/>
      <c r="I149" s="154"/>
      <c r="J149" s="154"/>
      <c r="K149" s="152"/>
      <c r="L149" s="152"/>
      <c r="M149" s="146"/>
    </row>
    <row r="150" spans="1:13">
      <c r="A150" s="145"/>
      <c r="B150" s="149"/>
      <c r="C150" s="146"/>
      <c r="D150" s="150"/>
      <c r="E150" s="151"/>
      <c r="F150" s="152"/>
      <c r="G150" s="152"/>
      <c r="H150" s="153"/>
      <c r="I150" s="154"/>
      <c r="J150" s="154"/>
      <c r="K150" s="152"/>
      <c r="L150" s="152"/>
      <c r="M150" s="146"/>
    </row>
    <row r="151" spans="1:13">
      <c r="A151" s="145"/>
      <c r="B151" s="149"/>
      <c r="C151" s="146"/>
      <c r="D151" s="150"/>
      <c r="E151" s="151"/>
      <c r="F151" s="152"/>
      <c r="G151" s="152"/>
      <c r="H151" s="153"/>
      <c r="I151" s="154"/>
      <c r="J151" s="154"/>
      <c r="K151" s="152"/>
      <c r="L151" s="152"/>
      <c r="M151" s="146"/>
    </row>
    <row r="152" spans="1:13">
      <c r="A152" s="145"/>
      <c r="B152" s="149"/>
      <c r="C152" s="146"/>
      <c r="D152" s="150"/>
      <c r="E152" s="151"/>
      <c r="F152" s="152"/>
      <c r="G152" s="152"/>
      <c r="H152" s="153"/>
      <c r="I152" s="154"/>
      <c r="J152" s="154"/>
      <c r="K152" s="152"/>
      <c r="L152" s="152"/>
      <c r="M152" s="146"/>
    </row>
    <row r="153" spans="1:13">
      <c r="A153" s="145"/>
      <c r="B153" s="149"/>
      <c r="C153" s="146"/>
      <c r="D153" s="150"/>
      <c r="E153" s="151"/>
      <c r="F153" s="152"/>
      <c r="G153" s="152"/>
      <c r="H153" s="153"/>
      <c r="I153" s="154"/>
      <c r="J153" s="154"/>
      <c r="K153" s="152"/>
      <c r="L153" s="152"/>
      <c r="M153" s="146"/>
    </row>
    <row r="154" spans="1:13">
      <c r="A154" s="145"/>
      <c r="B154" s="149"/>
      <c r="C154" s="146"/>
      <c r="D154" s="150"/>
      <c r="E154" s="151"/>
      <c r="F154" s="152"/>
      <c r="G154" s="152"/>
      <c r="H154" s="153"/>
      <c r="I154" s="154"/>
      <c r="J154" s="154"/>
      <c r="K154" s="152"/>
      <c r="L154" s="152"/>
      <c r="M154" s="146"/>
    </row>
    <row r="155" spans="1:13">
      <c r="A155" s="145"/>
      <c r="B155" s="149"/>
      <c r="C155" s="146"/>
      <c r="D155" s="150"/>
      <c r="E155" s="151"/>
      <c r="F155" s="152"/>
      <c r="G155" s="152"/>
      <c r="H155" s="153"/>
      <c r="I155" s="154"/>
      <c r="J155" s="154"/>
      <c r="K155" s="152"/>
      <c r="L155" s="152"/>
      <c r="M155" s="146"/>
    </row>
    <row r="156" spans="1:13">
      <c r="A156" s="145"/>
      <c r="B156" s="149"/>
      <c r="C156" s="146"/>
      <c r="D156" s="150"/>
      <c r="E156" s="151"/>
      <c r="F156" s="152"/>
      <c r="G156" s="152"/>
      <c r="H156" s="146"/>
      <c r="I156" s="152"/>
      <c r="J156" s="152"/>
      <c r="K156" s="152"/>
      <c r="L156" s="152"/>
      <c r="M156" s="146"/>
    </row>
    <row r="157" spans="1:13">
      <c r="A157" s="145"/>
      <c r="B157" s="149"/>
      <c r="C157" s="146"/>
      <c r="D157" s="150"/>
      <c r="E157" s="151"/>
      <c r="F157" s="152"/>
      <c r="G157" s="152"/>
      <c r="H157" s="146"/>
      <c r="I157" s="152"/>
      <c r="J157" s="152"/>
      <c r="K157" s="152"/>
      <c r="L157" s="152"/>
      <c r="M157" s="146"/>
    </row>
    <row r="158" spans="1:13">
      <c r="A158" s="145"/>
      <c r="B158" s="149"/>
      <c r="C158" s="146"/>
      <c r="D158" s="150"/>
      <c r="E158" s="151"/>
      <c r="F158" s="152"/>
      <c r="G158" s="152"/>
      <c r="H158" s="146"/>
      <c r="I158" s="152"/>
      <c r="J158" s="152"/>
      <c r="K158" s="152"/>
      <c r="L158" s="152"/>
      <c r="M158" s="146"/>
    </row>
    <row r="159" spans="1:13">
      <c r="A159" s="145"/>
      <c r="B159" s="149"/>
      <c r="C159" s="146"/>
      <c r="D159" s="150"/>
      <c r="E159" s="151"/>
      <c r="F159" s="152"/>
      <c r="G159" s="152"/>
      <c r="H159" s="146"/>
      <c r="I159" s="152"/>
      <c r="J159" s="152"/>
      <c r="K159" s="152"/>
      <c r="L159" s="152"/>
      <c r="M159" s="146"/>
    </row>
    <row r="160" spans="1:13">
      <c r="A160" s="145"/>
      <c r="B160" s="149"/>
      <c r="C160" s="146"/>
      <c r="D160" s="150"/>
      <c r="E160" s="151"/>
      <c r="F160" s="152"/>
      <c r="G160" s="152"/>
      <c r="H160" s="146"/>
      <c r="I160" s="152"/>
      <c r="J160" s="152"/>
      <c r="K160" s="152"/>
      <c r="L160" s="152"/>
      <c r="M160" s="146"/>
    </row>
    <row r="161" spans="1:13">
      <c r="A161" s="145"/>
      <c r="B161" s="149"/>
      <c r="C161" s="146"/>
      <c r="D161" s="150"/>
      <c r="E161" s="151"/>
      <c r="F161" s="152"/>
      <c r="G161" s="152"/>
      <c r="H161" s="146"/>
      <c r="I161" s="152"/>
      <c r="J161" s="152"/>
      <c r="K161" s="152"/>
      <c r="L161" s="152"/>
      <c r="M161" s="146"/>
    </row>
    <row r="162" spans="1:13">
      <c r="A162" s="145"/>
      <c r="B162" s="149"/>
      <c r="C162" s="146"/>
      <c r="D162" s="150"/>
      <c r="E162" s="151"/>
      <c r="F162" s="152"/>
      <c r="G162" s="152"/>
      <c r="H162" s="146"/>
      <c r="I162" s="152"/>
      <c r="J162" s="152"/>
      <c r="K162" s="152"/>
      <c r="L162" s="152"/>
      <c r="M162" s="146"/>
    </row>
    <row r="163" spans="1:13">
      <c r="A163" s="145"/>
      <c r="B163" s="149"/>
      <c r="C163" s="146"/>
      <c r="D163" s="150"/>
      <c r="E163" s="151"/>
      <c r="F163" s="152"/>
      <c r="G163" s="152"/>
      <c r="H163" s="146"/>
      <c r="I163" s="152"/>
      <c r="J163" s="152"/>
      <c r="K163" s="152"/>
      <c r="L163" s="152"/>
      <c r="M163" s="146"/>
    </row>
    <row r="164" spans="1:13">
      <c r="A164" s="145"/>
      <c r="B164" s="149"/>
      <c r="C164" s="146"/>
      <c r="D164" s="150"/>
      <c r="E164" s="151"/>
      <c r="F164" s="152"/>
      <c r="G164" s="152"/>
      <c r="H164" s="146"/>
      <c r="I164" s="152"/>
      <c r="J164" s="152"/>
      <c r="K164" s="152"/>
      <c r="L164" s="152"/>
      <c r="M164" s="146"/>
    </row>
    <row r="165" spans="1:13">
      <c r="A165" s="145"/>
      <c r="B165" s="149"/>
      <c r="C165" s="146"/>
      <c r="D165" s="150"/>
      <c r="E165" s="151"/>
      <c r="F165" s="152"/>
      <c r="G165" s="152"/>
      <c r="H165" s="146"/>
      <c r="I165" s="152"/>
      <c r="J165" s="152"/>
      <c r="K165" s="152"/>
      <c r="L165" s="152"/>
      <c r="M165" s="146"/>
    </row>
    <row r="166" spans="1:13">
      <c r="A166" s="145"/>
      <c r="B166" s="149"/>
      <c r="C166" s="146"/>
      <c r="D166" s="150"/>
      <c r="E166" s="151"/>
      <c r="F166" s="152"/>
      <c r="G166" s="152"/>
      <c r="H166" s="146"/>
      <c r="I166" s="152"/>
      <c r="J166" s="152"/>
      <c r="K166" s="152"/>
      <c r="L166" s="152"/>
      <c r="M166" s="146"/>
    </row>
    <row r="167" spans="1:13">
      <c r="A167" s="145"/>
      <c r="B167" s="149"/>
      <c r="C167" s="146"/>
      <c r="D167" s="150"/>
      <c r="E167" s="151"/>
      <c r="F167" s="152"/>
      <c r="G167" s="152"/>
      <c r="H167" s="146"/>
      <c r="I167" s="152"/>
      <c r="J167" s="152"/>
      <c r="K167" s="152"/>
      <c r="L167" s="152"/>
      <c r="M167" s="146"/>
    </row>
    <row r="168" spans="1:13">
      <c r="A168" s="145"/>
      <c r="B168" s="149"/>
      <c r="C168" s="146"/>
      <c r="D168" s="150"/>
      <c r="E168" s="151"/>
      <c r="F168" s="152"/>
      <c r="G168" s="152"/>
      <c r="H168" s="146"/>
      <c r="I168" s="152"/>
      <c r="J168" s="154"/>
      <c r="K168" s="154"/>
      <c r="L168" s="154"/>
      <c r="M168" s="146"/>
    </row>
    <row r="169" spans="1:13">
      <c r="A169" s="145"/>
      <c r="B169" s="149"/>
      <c r="C169" s="146"/>
      <c r="D169" s="150"/>
      <c r="E169" s="154"/>
      <c r="F169" s="152"/>
      <c r="G169" s="152"/>
      <c r="H169" s="146"/>
      <c r="I169" s="152"/>
      <c r="J169" s="154"/>
      <c r="K169" s="154"/>
      <c r="L169" s="154"/>
      <c r="M169" s="146"/>
    </row>
    <row r="170" spans="1:13" ht="13.5" thickBot="1">
      <c r="A170" s="163"/>
      <c r="B170" s="164"/>
      <c r="C170" s="171"/>
      <c r="D170" s="166"/>
      <c r="E170" s="170"/>
      <c r="F170" s="168"/>
      <c r="G170" s="168"/>
      <c r="H170" s="171"/>
      <c r="I170" s="168"/>
      <c r="J170" s="170"/>
      <c r="K170" s="170"/>
      <c r="L170" s="170"/>
      <c r="M170" s="171"/>
    </row>
    <row r="171" spans="1:13" ht="12.75" customHeight="1" thickTop="1">
      <c r="B171" s="172"/>
      <c r="D171" s="139"/>
      <c r="E171" s="173"/>
      <c r="F171" s="174"/>
      <c r="G171" s="174"/>
      <c r="I171" s="174"/>
      <c r="J171" s="173"/>
      <c r="K171" s="173"/>
      <c r="L171" s="173"/>
    </row>
    <row r="172" spans="1:13" ht="22.5" customHeight="1">
      <c r="B172" s="172"/>
      <c r="D172" s="139"/>
      <c r="E172" s="173"/>
      <c r="F172" s="174"/>
      <c r="G172" s="174"/>
      <c r="I172" s="174"/>
      <c r="J172" s="173"/>
      <c r="K172" s="173"/>
      <c r="L172" s="173"/>
    </row>
    <row r="173" spans="1:13" ht="12.75" customHeight="1">
      <c r="A173" s="175"/>
      <c r="B173" s="176"/>
      <c r="D173" s="139"/>
      <c r="E173" s="173"/>
      <c r="F173" s="174"/>
      <c r="G173" s="174"/>
      <c r="I173" s="174"/>
      <c r="J173" s="173"/>
      <c r="K173" s="173"/>
      <c r="L173" s="173"/>
    </row>
    <row r="174" spans="1:13">
      <c r="A174" s="175"/>
      <c r="B174" s="176"/>
      <c r="D174" s="139"/>
      <c r="E174" s="173"/>
      <c r="F174" s="174"/>
      <c r="G174" s="174"/>
      <c r="I174" s="174"/>
      <c r="J174" s="173"/>
      <c r="K174" s="173"/>
      <c r="L174" s="173"/>
    </row>
    <row r="175" spans="1:13" ht="12.75" customHeight="1">
      <c r="A175" s="175"/>
      <c r="B175" s="176"/>
      <c r="D175" s="139"/>
      <c r="E175" s="173"/>
      <c r="F175" s="174"/>
      <c r="G175" s="174"/>
      <c r="I175" s="174"/>
      <c r="J175" s="173"/>
      <c r="K175" s="173"/>
      <c r="L175" s="173"/>
    </row>
    <row r="176" spans="1:13">
      <c r="A176" s="175"/>
      <c r="B176" s="176"/>
      <c r="D176" s="139"/>
      <c r="E176" s="173"/>
      <c r="F176" s="174"/>
      <c r="G176" s="174"/>
      <c r="I176" s="174"/>
      <c r="J176" s="173"/>
      <c r="K176" s="173"/>
      <c r="L176" s="173"/>
    </row>
    <row r="177" spans="1:12">
      <c r="A177" s="175"/>
      <c r="B177" s="176"/>
      <c r="D177" s="139"/>
      <c r="E177" s="173"/>
      <c r="F177" s="174"/>
      <c r="G177" s="174"/>
      <c r="I177" s="174"/>
      <c r="J177" s="173"/>
      <c r="K177" s="173"/>
      <c r="L177" s="173"/>
    </row>
    <row r="178" spans="1:12">
      <c r="A178" s="175"/>
      <c r="B178" s="176"/>
      <c r="D178" s="139"/>
      <c r="E178" s="173"/>
      <c r="F178" s="174"/>
      <c r="G178" s="174"/>
      <c r="I178" s="174"/>
      <c r="J178" s="173"/>
      <c r="K178" s="173"/>
      <c r="L178" s="173"/>
    </row>
    <row r="179" spans="1:12">
      <c r="A179" s="175"/>
      <c r="B179" s="177"/>
      <c r="D179" s="139"/>
      <c r="E179" s="173"/>
      <c r="F179" s="174"/>
      <c r="G179" s="174"/>
      <c r="I179" s="174"/>
      <c r="J179" s="173"/>
      <c r="K179" s="173"/>
      <c r="L179" s="173"/>
    </row>
    <row r="180" spans="1:12">
      <c r="A180" s="175"/>
      <c r="B180" s="177"/>
      <c r="D180" s="139"/>
      <c r="E180" s="173"/>
      <c r="F180" s="174"/>
      <c r="G180" s="174"/>
      <c r="I180" s="174"/>
      <c r="J180" s="173"/>
      <c r="K180" s="173"/>
      <c r="L180" s="173"/>
    </row>
    <row r="181" spans="1:12">
      <c r="A181" s="175"/>
      <c r="B181" s="175"/>
      <c r="C181" s="137"/>
      <c r="D181" s="178"/>
      <c r="E181" s="173"/>
      <c r="F181" s="174"/>
      <c r="G181" s="174"/>
      <c r="I181" s="174"/>
      <c r="J181" s="173"/>
      <c r="K181" s="173"/>
      <c r="L181" s="173"/>
    </row>
    <row r="182" spans="1:12">
      <c r="A182" s="175"/>
      <c r="B182" s="175"/>
      <c r="C182" s="137"/>
      <c r="D182" s="179"/>
      <c r="E182" s="173"/>
      <c r="F182" s="174"/>
      <c r="G182" s="174"/>
      <c r="I182" s="174"/>
      <c r="J182" s="173"/>
      <c r="K182" s="173"/>
      <c r="L182" s="173"/>
    </row>
    <row r="183" spans="1:12">
      <c r="A183" s="175"/>
      <c r="B183" s="175"/>
      <c r="C183" s="137"/>
      <c r="D183" s="179"/>
      <c r="E183" s="173"/>
      <c r="F183" s="174"/>
      <c r="G183" s="174"/>
      <c r="I183" s="174"/>
      <c r="J183" s="173"/>
      <c r="K183" s="173"/>
      <c r="L183" s="173"/>
    </row>
    <row r="184" spans="1:12">
      <c r="A184" s="175"/>
      <c r="B184" s="175"/>
      <c r="C184" s="137"/>
      <c r="D184" s="179"/>
      <c r="E184" s="173"/>
      <c r="F184" s="174"/>
      <c r="G184" s="174"/>
      <c r="I184" s="174"/>
      <c r="J184" s="173"/>
      <c r="K184" s="173"/>
      <c r="L184" s="173"/>
    </row>
    <row r="185" spans="1:12">
      <c r="A185" s="175"/>
      <c r="B185" s="175"/>
      <c r="C185" s="137"/>
      <c r="D185" s="174"/>
      <c r="E185" s="173"/>
      <c r="F185" s="174"/>
      <c r="G185" s="174"/>
      <c r="I185" s="174"/>
      <c r="J185" s="173"/>
      <c r="K185" s="173"/>
      <c r="L185" s="173"/>
    </row>
    <row r="186" spans="1:12">
      <c r="A186" s="175"/>
      <c r="B186" s="175"/>
      <c r="C186" s="137"/>
      <c r="D186" s="174"/>
      <c r="E186" s="173"/>
      <c r="F186" s="174"/>
      <c r="G186" s="174"/>
      <c r="I186" s="174"/>
      <c r="J186" s="173"/>
      <c r="K186" s="173"/>
      <c r="L186" s="173"/>
    </row>
    <row r="187" spans="1:12">
      <c r="A187" s="175"/>
      <c r="B187" s="175"/>
      <c r="C187" s="137"/>
      <c r="D187" s="174"/>
      <c r="E187" s="173"/>
      <c r="F187" s="174"/>
      <c r="G187" s="174"/>
      <c r="I187" s="174"/>
      <c r="J187" s="173"/>
      <c r="K187" s="173"/>
      <c r="L187" s="173"/>
    </row>
    <row r="188" spans="1:12">
      <c r="A188" s="175"/>
      <c r="B188" s="175"/>
      <c r="C188" s="137"/>
      <c r="D188" s="174"/>
      <c r="E188" s="173"/>
      <c r="F188" s="174"/>
      <c r="G188" s="174"/>
      <c r="I188" s="174"/>
      <c r="J188" s="173"/>
      <c r="K188" s="173"/>
      <c r="L188" s="173"/>
    </row>
    <row r="189" spans="1:12">
      <c r="A189" s="175"/>
      <c r="B189" s="175"/>
      <c r="C189" s="137"/>
      <c r="D189" s="174"/>
      <c r="E189" s="173"/>
      <c r="F189" s="174"/>
      <c r="G189" s="173"/>
      <c r="I189" s="174"/>
      <c r="J189" s="173"/>
      <c r="K189" s="173"/>
      <c r="L189" s="173"/>
    </row>
    <row r="190" spans="1:12">
      <c r="A190" s="175"/>
      <c r="B190" s="175"/>
      <c r="C190" s="137"/>
      <c r="D190" s="174"/>
      <c r="E190" s="173"/>
      <c r="F190" s="174"/>
      <c r="G190" s="173"/>
      <c r="I190" s="174"/>
      <c r="J190" s="173"/>
      <c r="K190" s="173"/>
      <c r="L190" s="173"/>
    </row>
    <row r="191" spans="1:12">
      <c r="A191" s="137"/>
      <c r="B191" s="137"/>
      <c r="C191" s="137"/>
      <c r="D191" s="174"/>
      <c r="E191" s="173"/>
      <c r="F191" s="174"/>
      <c r="G191" s="173"/>
      <c r="I191" s="174"/>
      <c r="J191" s="173"/>
      <c r="K191" s="173"/>
      <c r="L191" s="173"/>
    </row>
    <row r="192" spans="1:12">
      <c r="A192" s="137"/>
      <c r="B192" s="137"/>
      <c r="C192" s="137"/>
      <c r="D192" s="174"/>
      <c r="E192" s="173"/>
      <c r="F192" s="174"/>
      <c r="G192" s="173"/>
      <c r="I192" s="174"/>
      <c r="J192" s="173"/>
      <c r="K192" s="173"/>
      <c r="L192" s="173"/>
    </row>
    <row r="193" spans="1:12">
      <c r="A193" s="137"/>
      <c r="B193" s="137"/>
      <c r="C193" s="137"/>
      <c r="D193" s="174"/>
      <c r="E193" s="173"/>
      <c r="F193" s="174"/>
      <c r="G193" s="173"/>
      <c r="I193" s="174"/>
      <c r="J193" s="173"/>
      <c r="K193" s="173"/>
      <c r="L193" s="173"/>
    </row>
    <row r="194" spans="1:12">
      <c r="A194" s="180"/>
      <c r="B194" s="137"/>
      <c r="C194" s="137"/>
      <c r="D194" s="174"/>
      <c r="E194" s="173"/>
      <c r="F194" s="174"/>
      <c r="G194" s="173"/>
      <c r="I194" s="174"/>
      <c r="J194" s="173"/>
      <c r="K194" s="173"/>
      <c r="L194" s="173"/>
    </row>
    <row r="195" spans="1:12">
      <c r="C195" s="137"/>
      <c r="D195" s="174"/>
      <c r="E195" s="173"/>
      <c r="F195" s="174"/>
      <c r="G195" s="173"/>
      <c r="I195" s="174"/>
      <c r="J195" s="173"/>
      <c r="K195" s="173"/>
      <c r="L195" s="173"/>
    </row>
    <row r="196" spans="1:12">
      <c r="C196" s="137"/>
      <c r="D196" s="174"/>
      <c r="E196" s="173"/>
      <c r="F196" s="174"/>
      <c r="G196" s="173"/>
      <c r="I196" s="174"/>
      <c r="J196" s="173"/>
      <c r="K196" s="173"/>
      <c r="L196" s="173"/>
    </row>
    <row r="197" spans="1:12">
      <c r="C197" s="137"/>
      <c r="D197" s="174"/>
      <c r="E197" s="173"/>
      <c r="F197" s="174"/>
      <c r="G197" s="173"/>
      <c r="I197" s="174"/>
      <c r="J197" s="173"/>
      <c r="K197" s="173"/>
      <c r="L197" s="173"/>
    </row>
    <row r="198" spans="1:12">
      <c r="C198" s="137"/>
      <c r="D198" s="174"/>
      <c r="E198" s="173"/>
      <c r="F198" s="174"/>
      <c r="G198" s="173"/>
      <c r="I198" s="174"/>
      <c r="J198" s="173"/>
      <c r="K198" s="173"/>
      <c r="L198" s="173"/>
    </row>
    <row r="199" spans="1:12">
      <c r="C199" s="137"/>
      <c r="D199" s="174"/>
      <c r="E199" s="173"/>
      <c r="F199" s="174"/>
      <c r="G199" s="173"/>
      <c r="I199" s="174"/>
      <c r="J199" s="173"/>
      <c r="K199" s="173"/>
      <c r="L199" s="173"/>
    </row>
    <row r="200" spans="1:12">
      <c r="C200" s="137"/>
      <c r="D200" s="174"/>
      <c r="E200" s="173"/>
      <c r="F200" s="174"/>
      <c r="G200" s="173"/>
      <c r="I200" s="174"/>
      <c r="J200" s="173"/>
      <c r="K200" s="173"/>
      <c r="L200" s="173"/>
    </row>
    <row r="201" spans="1:12">
      <c r="C201" s="137"/>
      <c r="D201" s="174"/>
      <c r="E201" s="173"/>
      <c r="G201" s="174"/>
      <c r="I201" s="174"/>
      <c r="J201" s="173"/>
      <c r="K201" s="173"/>
      <c r="L201" s="173"/>
    </row>
    <row r="202" spans="1:12">
      <c r="C202" s="180"/>
      <c r="D202" s="181"/>
      <c r="E202" s="182"/>
      <c r="F202" s="183"/>
      <c r="G202" s="181"/>
      <c r="H202" s="183"/>
      <c r="I202" s="181"/>
      <c r="J202" s="182"/>
      <c r="K202" s="182"/>
      <c r="L202" s="182"/>
    </row>
    <row r="203" spans="1:12">
      <c r="C203" s="184"/>
      <c r="E203" s="173"/>
      <c r="G203" s="174"/>
      <c r="I203" s="174"/>
      <c r="J203" s="173"/>
      <c r="K203" s="173"/>
      <c r="L203" s="173"/>
    </row>
    <row r="204" spans="1:12">
      <c r="E204" s="173"/>
      <c r="G204" s="174"/>
      <c r="I204" s="174"/>
      <c r="J204" s="173"/>
      <c r="K204" s="173"/>
      <c r="L204" s="173"/>
    </row>
    <row r="205" spans="1:12">
      <c r="E205" s="173"/>
      <c r="G205" s="174"/>
      <c r="I205" s="174"/>
      <c r="J205" s="173"/>
      <c r="K205" s="173"/>
      <c r="L205" s="173"/>
    </row>
    <row r="206" spans="1:12">
      <c r="E206" s="173"/>
      <c r="G206" s="174"/>
      <c r="I206" s="174"/>
      <c r="J206" s="173"/>
      <c r="K206" s="173"/>
      <c r="L206" s="173"/>
    </row>
    <row r="207" spans="1:12">
      <c r="E207" s="173"/>
      <c r="G207" s="174"/>
      <c r="I207" s="174"/>
      <c r="J207" s="173"/>
      <c r="K207" s="173"/>
      <c r="L207" s="173"/>
    </row>
    <row r="208" spans="1:12">
      <c r="E208" s="173"/>
      <c r="G208" s="174"/>
      <c r="I208" s="174"/>
      <c r="J208" s="173"/>
      <c r="K208" s="173"/>
      <c r="L208" s="173"/>
    </row>
    <row r="209" spans="5:12">
      <c r="E209" s="173"/>
      <c r="G209" s="174"/>
      <c r="I209" s="174"/>
      <c r="J209" s="173"/>
      <c r="K209" s="173"/>
      <c r="L209" s="173"/>
    </row>
    <row r="210" spans="5:12">
      <c r="E210" s="173"/>
      <c r="G210" s="174"/>
      <c r="I210" s="174"/>
      <c r="J210" s="173"/>
      <c r="K210" s="173"/>
      <c r="L210" s="173"/>
    </row>
    <row r="211" spans="5:12">
      <c r="E211" s="173"/>
      <c r="G211" s="174"/>
      <c r="I211" s="174"/>
      <c r="J211" s="173"/>
      <c r="K211" s="173"/>
      <c r="L211" s="173"/>
    </row>
    <row r="212" spans="5:12">
      <c r="E212" s="173"/>
      <c r="G212" s="174"/>
      <c r="I212" s="174"/>
      <c r="J212" s="173"/>
      <c r="K212" s="173"/>
      <c r="L212" s="173"/>
    </row>
    <row r="213" spans="5:12">
      <c r="E213" s="173"/>
      <c r="G213" s="174"/>
      <c r="I213" s="174"/>
      <c r="J213" s="173"/>
      <c r="K213" s="173"/>
      <c r="L213" s="173"/>
    </row>
    <row r="214" spans="5:12">
      <c r="E214" s="173"/>
      <c r="G214" s="174"/>
      <c r="I214" s="174"/>
      <c r="J214" s="173"/>
      <c r="K214" s="173"/>
      <c r="L214" s="173"/>
    </row>
    <row r="215" spans="5:12">
      <c r="E215" s="173"/>
      <c r="G215" s="174"/>
      <c r="I215" s="174"/>
      <c r="J215" s="173"/>
      <c r="K215" s="173"/>
      <c r="L215" s="173"/>
    </row>
    <row r="216" spans="5:12">
      <c r="E216" s="173"/>
      <c r="G216" s="174"/>
      <c r="I216" s="174"/>
      <c r="J216" s="173"/>
      <c r="K216" s="173"/>
      <c r="L216" s="173"/>
    </row>
    <row r="217" spans="5:12">
      <c r="E217" s="173"/>
      <c r="G217" s="174"/>
      <c r="I217" s="174"/>
    </row>
    <row r="218" spans="5:12">
      <c r="E218" s="173"/>
      <c r="G218" s="174"/>
      <c r="I218" s="174"/>
    </row>
    <row r="219" spans="5:12">
      <c r="E219" s="173"/>
      <c r="G219" s="174"/>
      <c r="I219" s="174"/>
    </row>
    <row r="220" spans="5:12">
      <c r="E220" s="173"/>
      <c r="G220" s="174"/>
      <c r="I220" s="174"/>
    </row>
    <row r="221" spans="5:12">
      <c r="E221" s="173"/>
      <c r="G221" s="174"/>
      <c r="I221" s="174"/>
    </row>
    <row r="222" spans="5:12">
      <c r="E222" s="173"/>
      <c r="G222" s="174"/>
      <c r="I222" s="174"/>
    </row>
    <row r="223" spans="5:12">
      <c r="E223" s="173"/>
      <c r="G223" s="174"/>
      <c r="I223" s="174"/>
    </row>
    <row r="224" spans="5:12">
      <c r="E224" s="173"/>
      <c r="G224" s="174"/>
      <c r="I224" s="174"/>
    </row>
    <row r="225" spans="5:9">
      <c r="E225" s="173"/>
      <c r="G225" s="174"/>
      <c r="I225" s="174"/>
    </row>
    <row r="226" spans="5:9">
      <c r="E226" s="173"/>
      <c r="G226" s="174"/>
      <c r="I226" s="174"/>
    </row>
    <row r="227" spans="5:9">
      <c r="E227" s="173"/>
      <c r="G227" s="174"/>
      <c r="I227" s="174"/>
    </row>
    <row r="228" spans="5:9">
      <c r="E228" s="173"/>
      <c r="G228" s="174"/>
      <c r="I228" s="174"/>
    </row>
    <row r="229" spans="5:9">
      <c r="E229" s="173"/>
      <c r="G229" s="174"/>
      <c r="I229" s="174"/>
    </row>
    <row r="230" spans="5:9">
      <c r="E230" s="173"/>
      <c r="G230" s="174"/>
      <c r="I230" s="174"/>
    </row>
    <row r="231" spans="5:9">
      <c r="E231" s="173"/>
      <c r="G231" s="174"/>
      <c r="I231" s="174"/>
    </row>
    <row r="232" spans="5:9">
      <c r="E232" s="173"/>
      <c r="G232" s="174"/>
      <c r="I232" s="174"/>
    </row>
    <row r="233" spans="5:9">
      <c r="E233" s="173"/>
      <c r="G233" s="174"/>
      <c r="I233" s="174"/>
    </row>
    <row r="234" spans="5:9">
      <c r="E234" s="173"/>
      <c r="G234" s="174"/>
      <c r="I234" s="174"/>
    </row>
    <row r="235" spans="5:9">
      <c r="E235" s="173"/>
      <c r="G235" s="174"/>
      <c r="I235" s="174"/>
    </row>
    <row r="236" spans="5:9">
      <c r="E236" s="173"/>
      <c r="G236" s="174"/>
      <c r="I236" s="174"/>
    </row>
    <row r="237" spans="5:9">
      <c r="E237" s="173"/>
      <c r="G237" s="174"/>
      <c r="I237" s="174"/>
    </row>
    <row r="238" spans="5:9">
      <c r="E238" s="173"/>
      <c r="G238" s="174"/>
      <c r="I238" s="174"/>
    </row>
    <row r="239" spans="5:9">
      <c r="E239" s="173"/>
      <c r="G239" s="174"/>
      <c r="I239" s="174"/>
    </row>
    <row r="240" spans="5:9">
      <c r="E240" s="173"/>
      <c r="G240" s="174"/>
      <c r="I240" s="174"/>
    </row>
    <row r="241" spans="5:9">
      <c r="E241" s="173"/>
      <c r="G241" s="174"/>
      <c r="I241" s="174"/>
    </row>
    <row r="242" spans="5:9">
      <c r="E242" s="173"/>
      <c r="G242" s="174"/>
      <c r="I242" s="174"/>
    </row>
    <row r="243" spans="5:9">
      <c r="E243" s="173"/>
      <c r="G243" s="174"/>
      <c r="I243" s="174"/>
    </row>
    <row r="244" spans="5:9">
      <c r="E244" s="173"/>
      <c r="G244" s="174"/>
      <c r="I244" s="174"/>
    </row>
    <row r="245" spans="5:9">
      <c r="E245" s="173"/>
      <c r="G245" s="174"/>
      <c r="I245" s="174"/>
    </row>
    <row r="246" spans="5:9">
      <c r="E246" s="173"/>
      <c r="G246" s="174"/>
      <c r="I246" s="174"/>
    </row>
    <row r="247" spans="5:9">
      <c r="E247" s="173"/>
      <c r="G247" s="174"/>
      <c r="I247" s="174"/>
    </row>
    <row r="248" spans="5:9">
      <c r="E248" s="173"/>
      <c r="G248" s="174"/>
      <c r="I248" s="174"/>
    </row>
    <row r="249" spans="5:9">
      <c r="E249" s="173"/>
      <c r="G249" s="174"/>
      <c r="I249" s="174"/>
    </row>
    <row r="250" spans="5:9">
      <c r="E250" s="173"/>
      <c r="G250" s="174"/>
      <c r="I250" s="174"/>
    </row>
    <row r="251" spans="5:9">
      <c r="E251" s="173"/>
      <c r="G251" s="174"/>
      <c r="I251" s="174"/>
    </row>
    <row r="252" spans="5:9">
      <c r="E252" s="173"/>
      <c r="G252" s="174"/>
      <c r="I252" s="174"/>
    </row>
    <row r="253" spans="5:9">
      <c r="E253" s="173"/>
      <c r="G253" s="174"/>
      <c r="I253" s="174"/>
    </row>
    <row r="254" spans="5:9">
      <c r="E254" s="173"/>
      <c r="G254" s="174"/>
      <c r="I254" s="174"/>
    </row>
    <row r="255" spans="5:9">
      <c r="E255" s="173"/>
      <c r="G255" s="174"/>
      <c r="I255" s="174"/>
    </row>
    <row r="256" spans="5:9">
      <c r="E256" s="173"/>
      <c r="G256" s="174"/>
      <c r="I256" s="174"/>
    </row>
    <row r="257" spans="5:9">
      <c r="E257" s="173"/>
      <c r="G257" s="174"/>
      <c r="I257" s="174"/>
    </row>
    <row r="258" spans="5:9">
      <c r="E258" s="173"/>
      <c r="G258" s="174"/>
      <c r="I258" s="174"/>
    </row>
    <row r="259" spans="5:9">
      <c r="G259" s="174"/>
      <c r="I259" s="174"/>
    </row>
    <row r="260" spans="5:9">
      <c r="G260" s="174"/>
      <c r="I260" s="174"/>
    </row>
    <row r="261" spans="5:9">
      <c r="G261" s="174"/>
      <c r="I261" s="174"/>
    </row>
    <row r="262" spans="5:9">
      <c r="G262" s="174"/>
      <c r="I262" s="174"/>
    </row>
    <row r="263" spans="5:9">
      <c r="G263" s="174"/>
      <c r="I263" s="174"/>
    </row>
    <row r="264" spans="5:9">
      <c r="G264" s="174"/>
      <c r="I264" s="174"/>
    </row>
    <row r="265" spans="5:9">
      <c r="G265" s="174"/>
      <c r="I265" s="174"/>
    </row>
    <row r="266" spans="5:9">
      <c r="G266" s="174"/>
      <c r="I266" s="174"/>
    </row>
    <row r="267" spans="5:9">
      <c r="G267" s="174"/>
      <c r="I267" s="174"/>
    </row>
    <row r="268" spans="5:9">
      <c r="G268" s="174"/>
      <c r="I268" s="174"/>
    </row>
    <row r="269" spans="5:9">
      <c r="G269" s="174"/>
      <c r="I269" s="174"/>
    </row>
    <row r="270" spans="5:9">
      <c r="G270" s="174"/>
      <c r="I270" s="174"/>
    </row>
    <row r="271" spans="5:9">
      <c r="G271" s="174"/>
      <c r="I271" s="174"/>
    </row>
    <row r="272" spans="5:9">
      <c r="G272" s="174"/>
      <c r="I272" s="174"/>
    </row>
    <row r="273" spans="7:9">
      <c r="G273" s="174"/>
      <c r="I273" s="174"/>
    </row>
    <row r="274" spans="7:9">
      <c r="G274" s="174"/>
      <c r="I274" s="174"/>
    </row>
    <row r="275" spans="7:9">
      <c r="G275" s="174"/>
      <c r="I275" s="174"/>
    </row>
    <row r="276" spans="7:9">
      <c r="G276" s="174"/>
      <c r="I276" s="174"/>
    </row>
    <row r="277" spans="7:9">
      <c r="G277" s="174"/>
      <c r="I277" s="174"/>
    </row>
    <row r="278" spans="7:9">
      <c r="G278" s="174"/>
      <c r="I278" s="174"/>
    </row>
    <row r="279" spans="7:9">
      <c r="G279" s="174"/>
      <c r="I279" s="174"/>
    </row>
    <row r="280" spans="7:9">
      <c r="G280" s="174"/>
      <c r="I280" s="174"/>
    </row>
    <row r="281" spans="7:9">
      <c r="G281" s="174"/>
      <c r="I281" s="174"/>
    </row>
    <row r="282" spans="7:9">
      <c r="G282" s="174"/>
      <c r="I282" s="174"/>
    </row>
    <row r="283" spans="7:9">
      <c r="G283" s="174"/>
      <c r="I283" s="174"/>
    </row>
    <row r="284" spans="7:9">
      <c r="G284" s="174"/>
      <c r="I284" s="174"/>
    </row>
    <row r="285" spans="7:9">
      <c r="G285" s="174"/>
      <c r="I285" s="174"/>
    </row>
    <row r="286" spans="7:9">
      <c r="G286" s="174"/>
      <c r="I286" s="174"/>
    </row>
    <row r="287" spans="7:9">
      <c r="G287" s="174"/>
      <c r="I287" s="174"/>
    </row>
    <row r="288" spans="7:9">
      <c r="G288" s="174"/>
      <c r="I288" s="185"/>
    </row>
    <row r="289" spans="7:7">
      <c r="G289" s="174"/>
    </row>
    <row r="290" spans="7:7">
      <c r="G290" s="174"/>
    </row>
    <row r="291" spans="7:7">
      <c r="G291" s="174"/>
    </row>
    <row r="292" spans="7:7">
      <c r="G292" s="174"/>
    </row>
    <row r="293" spans="7:7">
      <c r="G293" s="174"/>
    </row>
    <row r="294" spans="7:7">
      <c r="G294" s="174"/>
    </row>
    <row r="295" spans="7:7">
      <c r="G295" s="174"/>
    </row>
    <row r="296" spans="7:7">
      <c r="G296" s="174"/>
    </row>
    <row r="297" spans="7:7">
      <c r="G297" s="174"/>
    </row>
    <row r="298" spans="7:7">
      <c r="G298" s="174"/>
    </row>
    <row r="299" spans="7:7">
      <c r="G299" s="174"/>
    </row>
    <row r="300" spans="7:7">
      <c r="G300" s="174"/>
    </row>
    <row r="301" spans="7:7">
      <c r="G301" s="174"/>
    </row>
    <row r="302" spans="7:7">
      <c r="G302" s="174"/>
    </row>
    <row r="303" spans="7:7">
      <c r="G303" s="174"/>
    </row>
    <row r="304" spans="7:7">
      <c r="G304" s="174"/>
    </row>
    <row r="305" spans="7:7">
      <c r="G305" s="174"/>
    </row>
    <row r="306" spans="7:7">
      <c r="G306" s="174"/>
    </row>
    <row r="307" spans="7:7">
      <c r="G307" s="174"/>
    </row>
    <row r="308" spans="7:7">
      <c r="G308" s="174"/>
    </row>
    <row r="309" spans="7:7">
      <c r="G309" s="174"/>
    </row>
    <row r="310" spans="7:7">
      <c r="G310" s="174"/>
    </row>
    <row r="311" spans="7:7">
      <c r="G311" s="174"/>
    </row>
    <row r="312" spans="7:7">
      <c r="G312" s="174"/>
    </row>
    <row r="313" spans="7:7">
      <c r="G313" s="174"/>
    </row>
    <row r="314" spans="7:7">
      <c r="G314" s="174"/>
    </row>
    <row r="315" spans="7:7">
      <c r="G315" s="174"/>
    </row>
    <row r="316" spans="7:7">
      <c r="G316" s="174"/>
    </row>
    <row r="317" spans="7:7">
      <c r="G317" s="185"/>
    </row>
  </sheetData>
  <mergeCells count="41">
    <mergeCell ref="A1:T1"/>
    <mergeCell ref="O2:T2"/>
    <mergeCell ref="P3:P4"/>
    <mergeCell ref="Q3:Q4"/>
    <mergeCell ref="R3:R4"/>
    <mergeCell ref="S3:S4"/>
    <mergeCell ref="T3:T4"/>
    <mergeCell ref="K3:K4"/>
    <mergeCell ref="L3:L4"/>
    <mergeCell ref="M3:M4"/>
    <mergeCell ref="N3:N4"/>
    <mergeCell ref="A2:B4"/>
    <mergeCell ref="C2:H2"/>
    <mergeCell ref="I2:N2"/>
    <mergeCell ref="D3:D4"/>
    <mergeCell ref="E3:E4"/>
    <mergeCell ref="S10:S11"/>
    <mergeCell ref="A11:B11"/>
    <mergeCell ref="A12:B12"/>
    <mergeCell ref="A18:B18"/>
    <mergeCell ref="A19:B19"/>
    <mergeCell ref="A17:B17"/>
    <mergeCell ref="O17:O18"/>
    <mergeCell ref="P17:P18"/>
    <mergeCell ref="Q17:Q18"/>
    <mergeCell ref="R17:R18"/>
    <mergeCell ref="A16:B16"/>
    <mergeCell ref="A14:B14"/>
    <mergeCell ref="A15:B15"/>
    <mergeCell ref="R10:R11"/>
    <mergeCell ref="Q10:Q11"/>
    <mergeCell ref="O10:P12"/>
    <mergeCell ref="F3:F4"/>
    <mergeCell ref="G3:G4"/>
    <mergeCell ref="H3:H4"/>
    <mergeCell ref="J3:J4"/>
    <mergeCell ref="A13:B13"/>
    <mergeCell ref="A9:B9"/>
    <mergeCell ref="A10:B10"/>
    <mergeCell ref="A7:B7"/>
    <mergeCell ref="A5:B5"/>
  </mergeCells>
  <printOptions horizontalCentered="1"/>
  <pageMargins left="0.33" right="0.27" top="0.63" bottom="0.5" header="0.5" footer="0.28999999999999998"/>
  <pageSetup scale="60" orientation="landscape" horizontalDpi="4294967293"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D72"/>
  <sheetViews>
    <sheetView view="pageBreakPreview" zoomScale="80" zoomScaleNormal="80" zoomScaleSheetLayoutView="80" workbookViewId="0">
      <pane xSplit="1" ySplit="3" topLeftCell="B4" activePane="bottomRight" state="frozen"/>
      <selection pane="bottomRight" activeCell="B56" sqref="B56"/>
      <selection pane="bottomLeft" activeCell="I55" sqref="I55"/>
      <selection pane="topRight" activeCell="I55" sqref="I55"/>
    </sheetView>
  </sheetViews>
  <sheetFormatPr defaultColWidth="8.85546875" defaultRowHeight="15"/>
  <cols>
    <col min="1" max="1" width="0.140625" customWidth="1"/>
    <col min="2" max="2" width="18" style="2" customWidth="1"/>
    <col min="3" max="3" width="10.7109375" style="2" customWidth="1"/>
    <col min="4" max="4" width="14.7109375" style="2" customWidth="1"/>
    <col min="5" max="5" width="13.28515625" style="2" customWidth="1"/>
    <col min="6" max="6" width="12.42578125" style="2" customWidth="1"/>
    <col min="7" max="7" width="17.85546875" style="2" customWidth="1"/>
    <col min="8" max="8" width="18.28515625" style="2" hidden="1" customWidth="1"/>
    <col min="9" max="9" width="17.28515625" style="2" customWidth="1"/>
    <col min="10" max="10" width="12.5703125" style="2" customWidth="1"/>
    <col min="11" max="11" width="18" style="2" customWidth="1"/>
    <col min="12" max="12" width="0.28515625" style="2" hidden="1" customWidth="1"/>
    <col min="13" max="13" width="17.28515625" style="2" customWidth="1"/>
    <col min="14" max="14" width="18.140625" style="2" customWidth="1"/>
    <col min="15" max="15" width="12.5703125" style="2" customWidth="1"/>
    <col min="16" max="16" width="18" style="2" customWidth="1"/>
    <col min="17" max="17" width="18.140625" style="2" hidden="1" customWidth="1"/>
    <col min="18" max="18" width="17" style="2" customWidth="1"/>
    <col min="19" max="19" width="12.5703125" style="2" customWidth="1"/>
    <col min="20" max="20" width="17.85546875" style="2" customWidth="1"/>
    <col min="21" max="21" width="18.28515625" style="2" hidden="1" customWidth="1"/>
    <col min="22" max="22" width="17" style="2" customWidth="1"/>
    <col min="23" max="23" width="18.28515625" style="2" customWidth="1"/>
    <col min="24" max="24" width="8.28515625" style="2" customWidth="1"/>
    <col min="25" max="25" width="2.28515625" style="2" hidden="1" customWidth="1"/>
    <col min="26" max="26" width="9.140625" bestFit="1" customWidth="1"/>
  </cols>
  <sheetData>
    <row r="1" spans="1:30" ht="47.45" customHeight="1" thickBot="1">
      <c r="B1" s="439" t="s">
        <v>133</v>
      </c>
      <c r="C1" s="439"/>
      <c r="D1" s="439"/>
      <c r="E1" s="439"/>
      <c r="F1" s="439"/>
      <c r="G1" s="439"/>
      <c r="H1" s="439"/>
      <c r="I1" s="439"/>
      <c r="J1" s="439"/>
      <c r="K1" s="439"/>
      <c r="L1" s="439"/>
      <c r="M1" s="439"/>
      <c r="N1" s="439" t="s">
        <v>134</v>
      </c>
      <c r="O1" s="439"/>
      <c r="P1" s="439"/>
      <c r="Q1" s="439"/>
      <c r="R1" s="439"/>
      <c r="S1" s="439"/>
      <c r="T1" s="439"/>
      <c r="U1" s="439"/>
      <c r="V1" s="439"/>
      <c r="W1" s="439"/>
      <c r="X1" s="93"/>
      <c r="Y1" s="90"/>
    </row>
    <row r="2" spans="1:30" s="41" customFormat="1" ht="32.450000000000003" customHeight="1">
      <c r="B2" s="122"/>
      <c r="C2" s="401" t="s">
        <v>135</v>
      </c>
      <c r="D2" s="374"/>
      <c r="E2" s="402"/>
      <c r="F2" s="442" t="s">
        <v>136</v>
      </c>
      <c r="G2" s="443"/>
      <c r="H2" s="443"/>
      <c r="I2" s="444"/>
      <c r="J2" s="401" t="s">
        <v>137</v>
      </c>
      <c r="K2" s="374"/>
      <c r="L2" s="374"/>
      <c r="M2" s="402"/>
      <c r="N2" s="122"/>
      <c r="O2" s="401" t="s">
        <v>138</v>
      </c>
      <c r="P2" s="374"/>
      <c r="Q2" s="374"/>
      <c r="R2" s="402"/>
      <c r="S2" s="401" t="s">
        <v>139</v>
      </c>
      <c r="T2" s="374"/>
      <c r="U2" s="374"/>
      <c r="V2" s="402"/>
      <c r="W2" s="440" t="s">
        <v>140</v>
      </c>
    </row>
    <row r="3" spans="1:30" ht="58.9" customHeight="1">
      <c r="B3" s="124" t="s">
        <v>79</v>
      </c>
      <c r="C3" s="130" t="s">
        <v>95</v>
      </c>
      <c r="D3" s="126" t="s">
        <v>96</v>
      </c>
      <c r="E3" s="126" t="s">
        <v>97</v>
      </c>
      <c r="F3" s="132" t="s">
        <v>141</v>
      </c>
      <c r="G3" s="131" t="s">
        <v>142</v>
      </c>
      <c r="H3" s="133"/>
      <c r="I3" s="133" t="s">
        <v>143</v>
      </c>
      <c r="J3" s="132" t="s">
        <v>141</v>
      </c>
      <c r="K3" s="131" t="s">
        <v>142</v>
      </c>
      <c r="L3" s="131"/>
      <c r="M3" s="126" t="s">
        <v>144</v>
      </c>
      <c r="N3" s="124" t="s">
        <v>79</v>
      </c>
      <c r="O3" s="132" t="s">
        <v>141</v>
      </c>
      <c r="P3" s="131" t="s">
        <v>142</v>
      </c>
      <c r="Q3" s="133"/>
      <c r="R3" s="133" t="s">
        <v>143</v>
      </c>
      <c r="S3" s="132" t="s">
        <v>141</v>
      </c>
      <c r="T3" s="131" t="s">
        <v>142</v>
      </c>
      <c r="U3" s="133"/>
      <c r="V3" s="133" t="s">
        <v>143</v>
      </c>
      <c r="W3" s="441"/>
      <c r="X3"/>
      <c r="Y3"/>
      <c r="Z3" t="s">
        <v>99</v>
      </c>
      <c r="AA3" s="92" t="s">
        <v>100</v>
      </c>
      <c r="AD3" t="s">
        <v>145</v>
      </c>
    </row>
    <row r="4" spans="1:30" ht="18" customHeight="1">
      <c r="A4" s="1">
        <v>1</v>
      </c>
      <c r="B4" s="123" t="s">
        <v>21</v>
      </c>
      <c r="C4" s="82">
        <v>86180</v>
      </c>
      <c r="D4" s="82">
        <v>0</v>
      </c>
      <c r="E4" s="81">
        <f t="shared" ref="E4:E35" si="0">D4/C4</f>
        <v>0</v>
      </c>
      <c r="F4" s="82">
        <v>7280</v>
      </c>
      <c r="G4" s="82">
        <v>0</v>
      </c>
      <c r="H4" s="82">
        <v>0</v>
      </c>
      <c r="I4" s="82">
        <v>7280</v>
      </c>
      <c r="J4" s="82">
        <v>78900</v>
      </c>
      <c r="K4" s="82">
        <v>0</v>
      </c>
      <c r="L4" s="82">
        <v>0</v>
      </c>
      <c r="M4" s="82">
        <v>78900</v>
      </c>
      <c r="N4" s="123" t="s">
        <v>21</v>
      </c>
      <c r="O4" s="82">
        <v>0</v>
      </c>
      <c r="P4" s="82">
        <v>0</v>
      </c>
      <c r="Q4" s="88">
        <v>0</v>
      </c>
      <c r="R4" s="88">
        <v>0</v>
      </c>
      <c r="S4" s="82">
        <v>0</v>
      </c>
      <c r="T4" s="82">
        <v>0</v>
      </c>
      <c r="U4" s="82">
        <v>0</v>
      </c>
      <c r="V4" s="82">
        <v>0</v>
      </c>
      <c r="W4" s="81">
        <f t="shared" ref="W4:W48" si="1">D4/(C4-D4)</f>
        <v>0</v>
      </c>
      <c r="X4"/>
      <c r="Y4"/>
      <c r="Z4" s="2">
        <f t="shared" ref="Z4:Z35" si="2">SUM(G4:T4)</f>
        <v>165080</v>
      </c>
      <c r="AA4" s="2">
        <f t="shared" ref="AA4:AA35" si="3">D4-Z4</f>
        <v>-165080</v>
      </c>
      <c r="AD4" s="99">
        <v>0</v>
      </c>
    </row>
    <row r="5" spans="1:30">
      <c r="A5" s="1">
        <v>2</v>
      </c>
      <c r="B5" s="123" t="s">
        <v>22</v>
      </c>
      <c r="C5" s="82">
        <v>5290</v>
      </c>
      <c r="D5" s="82">
        <v>3360</v>
      </c>
      <c r="E5" s="81">
        <f t="shared" si="0"/>
        <v>0.63516068052930053</v>
      </c>
      <c r="F5" s="82">
        <v>0</v>
      </c>
      <c r="G5" s="110" t="s">
        <v>146</v>
      </c>
      <c r="H5" s="82">
        <v>0</v>
      </c>
      <c r="I5" s="82">
        <v>0</v>
      </c>
      <c r="J5" s="82">
        <v>1290</v>
      </c>
      <c r="K5" s="82">
        <v>2250</v>
      </c>
      <c r="L5" s="82">
        <v>2245.8031088082903</v>
      </c>
      <c r="M5" s="82">
        <v>3540</v>
      </c>
      <c r="N5" s="123" t="s">
        <v>22</v>
      </c>
      <c r="O5" s="82">
        <v>0</v>
      </c>
      <c r="P5" s="120" t="s">
        <v>146</v>
      </c>
      <c r="Q5" s="88">
        <v>0</v>
      </c>
      <c r="R5" s="88">
        <v>0</v>
      </c>
      <c r="S5" s="82">
        <v>630</v>
      </c>
      <c r="T5" s="82">
        <v>1100</v>
      </c>
      <c r="U5" s="82">
        <v>1102.0103626943005</v>
      </c>
      <c r="V5" s="82">
        <v>1740</v>
      </c>
      <c r="W5" s="81">
        <f t="shared" si="1"/>
        <v>1.7409326424870466</v>
      </c>
      <c r="X5"/>
      <c r="Y5"/>
      <c r="Z5" s="2">
        <f t="shared" si="2"/>
        <v>11055.80310880829</v>
      </c>
      <c r="AA5" s="2">
        <f t="shared" si="3"/>
        <v>-7695.8031088082898</v>
      </c>
      <c r="AD5" s="99">
        <v>633</v>
      </c>
    </row>
    <row r="6" spans="1:30">
      <c r="A6" s="1">
        <v>4</v>
      </c>
      <c r="B6" s="123" t="s">
        <v>23</v>
      </c>
      <c r="C6" s="82">
        <v>31820</v>
      </c>
      <c r="D6" s="82">
        <v>16750</v>
      </c>
      <c r="E6" s="81">
        <f t="shared" si="0"/>
        <v>0.52639849151477058</v>
      </c>
      <c r="F6" s="82">
        <v>3740</v>
      </c>
      <c r="G6" s="82">
        <v>4160</v>
      </c>
      <c r="H6" s="82">
        <v>4158.0457863304573</v>
      </c>
      <c r="I6" s="82">
        <v>7900</v>
      </c>
      <c r="J6" s="82">
        <v>8970</v>
      </c>
      <c r="K6" s="82">
        <v>9970</v>
      </c>
      <c r="L6" s="82">
        <v>9973.3078964830784</v>
      </c>
      <c r="M6" s="82">
        <v>18950</v>
      </c>
      <c r="N6" s="123" t="s">
        <v>23</v>
      </c>
      <c r="O6" s="82">
        <v>650</v>
      </c>
      <c r="P6" s="82">
        <v>720</v>
      </c>
      <c r="Q6" s="88">
        <v>723.57332448573322</v>
      </c>
      <c r="R6" s="88">
        <v>1370</v>
      </c>
      <c r="S6" s="82">
        <v>1700</v>
      </c>
      <c r="T6" s="82">
        <v>1890</v>
      </c>
      <c r="U6" s="82">
        <v>1887.2926343729262</v>
      </c>
      <c r="V6" s="82">
        <v>3590</v>
      </c>
      <c r="W6" s="81">
        <f t="shared" si="1"/>
        <v>1.1114797611147975</v>
      </c>
      <c r="X6"/>
      <c r="Y6"/>
      <c r="Z6" s="2">
        <f t="shared" si="2"/>
        <v>71134.92700729928</v>
      </c>
      <c r="AA6" s="2">
        <f t="shared" si="3"/>
        <v>-54384.92700729928</v>
      </c>
      <c r="AD6" s="99">
        <v>2349</v>
      </c>
    </row>
    <row r="7" spans="1:30">
      <c r="A7" s="1">
        <v>5</v>
      </c>
      <c r="B7" s="123" t="s">
        <v>24</v>
      </c>
      <c r="C7" s="82">
        <v>51510</v>
      </c>
      <c r="D7" s="82">
        <v>4590</v>
      </c>
      <c r="E7" s="81">
        <f t="shared" si="0"/>
        <v>8.9108910891089105E-2</v>
      </c>
      <c r="F7" s="82">
        <v>0</v>
      </c>
      <c r="G7" s="110" t="s">
        <v>146</v>
      </c>
      <c r="H7" s="82">
        <v>0</v>
      </c>
      <c r="I7" s="82">
        <v>0</v>
      </c>
      <c r="J7" s="82">
        <v>46920</v>
      </c>
      <c r="K7" s="82">
        <v>4590</v>
      </c>
      <c r="L7" s="82">
        <v>4589.608695652174</v>
      </c>
      <c r="M7" s="82">
        <v>51510</v>
      </c>
      <c r="N7" s="123" t="s">
        <v>24</v>
      </c>
      <c r="O7" s="82">
        <v>0</v>
      </c>
      <c r="P7" s="120" t="s">
        <v>146</v>
      </c>
      <c r="Q7" s="88">
        <v>0</v>
      </c>
      <c r="R7" s="88">
        <v>0</v>
      </c>
      <c r="S7" s="82">
        <v>0</v>
      </c>
      <c r="T7" s="110" t="s">
        <v>146</v>
      </c>
      <c r="U7" s="82">
        <v>0</v>
      </c>
      <c r="V7" s="82">
        <v>0</v>
      </c>
      <c r="W7" s="81">
        <f t="shared" si="1"/>
        <v>9.7826086956521743E-2</v>
      </c>
      <c r="X7"/>
      <c r="Y7"/>
      <c r="Z7" s="2">
        <f t="shared" si="2"/>
        <v>107609.60869565218</v>
      </c>
      <c r="AA7" s="2">
        <f t="shared" si="3"/>
        <v>-103019.60869565218</v>
      </c>
      <c r="AD7" s="99">
        <v>0</v>
      </c>
    </row>
    <row r="8" spans="1:30">
      <c r="A8" s="1">
        <v>6</v>
      </c>
      <c r="B8" s="123" t="s">
        <v>25</v>
      </c>
      <c r="C8" s="82">
        <v>1014320</v>
      </c>
      <c r="D8" s="82">
        <v>704630</v>
      </c>
      <c r="E8" s="81">
        <f t="shared" si="0"/>
        <v>0.69468215158924207</v>
      </c>
      <c r="F8" s="82">
        <v>242160</v>
      </c>
      <c r="G8" s="82">
        <v>550990</v>
      </c>
      <c r="H8" s="82">
        <v>550985.21121121116</v>
      </c>
      <c r="I8" s="82">
        <v>793150</v>
      </c>
      <c r="J8" s="82">
        <v>36930</v>
      </c>
      <c r="K8" s="82">
        <v>84030</v>
      </c>
      <c r="L8" s="82">
        <v>84028.191191191188</v>
      </c>
      <c r="M8" s="82">
        <v>120960</v>
      </c>
      <c r="N8" s="123" t="s">
        <v>25</v>
      </c>
      <c r="O8" s="82">
        <v>3050</v>
      </c>
      <c r="P8" s="82">
        <v>6950</v>
      </c>
      <c r="Q8" s="88">
        <v>6946.4154154154148</v>
      </c>
      <c r="R8" s="88">
        <v>10000</v>
      </c>
      <c r="S8" s="82">
        <v>27550</v>
      </c>
      <c r="T8" s="82">
        <v>62670</v>
      </c>
      <c r="U8" s="82">
        <v>62674.732732732729</v>
      </c>
      <c r="V8" s="82">
        <v>90220</v>
      </c>
      <c r="W8" s="81">
        <f t="shared" si="1"/>
        <v>2.2752752752752752</v>
      </c>
      <c r="X8"/>
      <c r="Y8"/>
      <c r="Z8" s="2">
        <f t="shared" si="2"/>
        <v>2338239.8178178179</v>
      </c>
      <c r="AA8" s="2">
        <f t="shared" si="3"/>
        <v>-1633609.8178178179</v>
      </c>
      <c r="AD8" s="99">
        <v>30599</v>
      </c>
    </row>
    <row r="9" spans="1:30">
      <c r="A9" s="1">
        <v>8</v>
      </c>
      <c r="B9" s="123" t="s">
        <v>26</v>
      </c>
      <c r="C9" s="82">
        <v>50280</v>
      </c>
      <c r="D9" s="82">
        <v>0</v>
      </c>
      <c r="E9" s="81">
        <f t="shared" si="0"/>
        <v>0</v>
      </c>
      <c r="F9" s="82">
        <v>12970</v>
      </c>
      <c r="G9" s="82">
        <v>0</v>
      </c>
      <c r="H9" s="82">
        <v>0</v>
      </c>
      <c r="I9" s="82">
        <v>12970</v>
      </c>
      <c r="J9" s="82">
        <v>25530</v>
      </c>
      <c r="K9" s="82">
        <v>0</v>
      </c>
      <c r="L9" s="82">
        <v>0</v>
      </c>
      <c r="M9" s="82">
        <v>25530</v>
      </c>
      <c r="N9" s="123" t="s">
        <v>26</v>
      </c>
      <c r="O9" s="82">
        <v>6010</v>
      </c>
      <c r="P9" s="82">
        <v>0</v>
      </c>
      <c r="Q9" s="88">
        <v>0</v>
      </c>
      <c r="R9" s="88">
        <v>6010</v>
      </c>
      <c r="S9" s="82">
        <v>5780</v>
      </c>
      <c r="T9" s="82">
        <v>0</v>
      </c>
      <c r="U9" s="82">
        <v>0</v>
      </c>
      <c r="V9" s="82">
        <v>5780</v>
      </c>
      <c r="W9" s="81">
        <f t="shared" si="1"/>
        <v>0</v>
      </c>
      <c r="X9"/>
      <c r="Y9"/>
      <c r="Z9" s="2">
        <f t="shared" si="2"/>
        <v>81830</v>
      </c>
      <c r="AA9" s="2">
        <f t="shared" si="3"/>
        <v>-81830</v>
      </c>
      <c r="AD9" s="99">
        <v>11788</v>
      </c>
    </row>
    <row r="10" spans="1:30">
      <c r="A10" s="1">
        <v>9</v>
      </c>
      <c r="B10" s="123" t="s">
        <v>27</v>
      </c>
      <c r="C10" s="82">
        <v>46790</v>
      </c>
      <c r="D10" s="82">
        <v>41330</v>
      </c>
      <c r="E10" s="81">
        <f t="shared" si="0"/>
        <v>0.88330839923060478</v>
      </c>
      <c r="F10" s="82">
        <v>5080</v>
      </c>
      <c r="G10" s="82">
        <v>38450</v>
      </c>
      <c r="H10" s="82">
        <v>38445.983516483517</v>
      </c>
      <c r="I10" s="82">
        <v>43520</v>
      </c>
      <c r="J10" s="82">
        <v>0</v>
      </c>
      <c r="K10" s="110" t="s">
        <v>146</v>
      </c>
      <c r="L10" s="82">
        <v>0</v>
      </c>
      <c r="M10" s="82">
        <v>0</v>
      </c>
      <c r="N10" s="123" t="s">
        <v>27</v>
      </c>
      <c r="O10" s="82">
        <v>50</v>
      </c>
      <c r="P10" s="82">
        <v>360</v>
      </c>
      <c r="Q10" s="88">
        <v>363.34065934065933</v>
      </c>
      <c r="R10" s="88">
        <v>410</v>
      </c>
      <c r="S10" s="82">
        <v>330</v>
      </c>
      <c r="T10" s="82">
        <v>2510</v>
      </c>
      <c r="U10" s="82">
        <v>2505.53663003663</v>
      </c>
      <c r="V10" s="82">
        <v>2840</v>
      </c>
      <c r="W10" s="81">
        <f t="shared" si="1"/>
        <v>7.5695970695970693</v>
      </c>
      <c r="X10"/>
      <c r="Y10"/>
      <c r="Z10" s="2">
        <f t="shared" si="2"/>
        <v>124439.32417582416</v>
      </c>
      <c r="AA10" s="2">
        <f t="shared" si="3"/>
        <v>-83109.324175824164</v>
      </c>
      <c r="AD10" s="99">
        <v>379</v>
      </c>
    </row>
    <row r="11" spans="1:30">
      <c r="A11" s="1">
        <v>10</v>
      </c>
      <c r="B11" s="123" t="s">
        <v>28</v>
      </c>
      <c r="C11" s="82">
        <v>13480</v>
      </c>
      <c r="D11" s="82">
        <v>4200</v>
      </c>
      <c r="E11" s="81">
        <f t="shared" si="0"/>
        <v>0.31157270029673589</v>
      </c>
      <c r="F11" s="82">
        <v>3130</v>
      </c>
      <c r="G11" s="82">
        <v>1420</v>
      </c>
      <c r="H11" s="82">
        <v>1418.405172413793</v>
      </c>
      <c r="I11" s="82">
        <v>4550</v>
      </c>
      <c r="J11" s="82">
        <v>4670</v>
      </c>
      <c r="K11" s="82">
        <v>2110</v>
      </c>
      <c r="L11" s="82">
        <v>2112.6724137931033</v>
      </c>
      <c r="M11" s="82">
        <v>6780</v>
      </c>
      <c r="N11" s="123" t="s">
        <v>28</v>
      </c>
      <c r="O11" s="82">
        <v>0</v>
      </c>
      <c r="P11" s="120" t="s">
        <v>146</v>
      </c>
      <c r="Q11" s="88">
        <v>0</v>
      </c>
      <c r="R11" s="88">
        <v>0</v>
      </c>
      <c r="S11" s="82">
        <v>1480</v>
      </c>
      <c r="T11" s="82">
        <v>670</v>
      </c>
      <c r="U11" s="82">
        <v>667.56465517241372</v>
      </c>
      <c r="V11" s="82">
        <v>2140</v>
      </c>
      <c r="W11" s="81">
        <f t="shared" si="1"/>
        <v>0.45258620689655171</v>
      </c>
      <c r="X11"/>
      <c r="Y11"/>
      <c r="Z11" s="2">
        <f t="shared" si="2"/>
        <v>25211.077586206899</v>
      </c>
      <c r="AA11" s="2">
        <f t="shared" si="3"/>
        <v>-21011.077586206899</v>
      </c>
      <c r="AD11" s="99">
        <v>1475</v>
      </c>
    </row>
    <row r="12" spans="1:30">
      <c r="A12" s="1">
        <v>11</v>
      </c>
      <c r="B12" s="123" t="s">
        <v>29</v>
      </c>
      <c r="C12" s="82">
        <v>30750</v>
      </c>
      <c r="D12" s="82">
        <v>0</v>
      </c>
      <c r="E12" s="81">
        <f t="shared" si="0"/>
        <v>0</v>
      </c>
      <c r="F12" s="82">
        <v>30750</v>
      </c>
      <c r="G12" s="82">
        <v>0</v>
      </c>
      <c r="H12" s="82">
        <v>0</v>
      </c>
      <c r="I12" s="82">
        <v>30750</v>
      </c>
      <c r="J12" s="82">
        <v>0</v>
      </c>
      <c r="K12" s="82">
        <v>0</v>
      </c>
      <c r="L12" s="82">
        <v>0</v>
      </c>
      <c r="M12" s="82">
        <v>0</v>
      </c>
      <c r="N12" s="123" t="s">
        <v>29</v>
      </c>
      <c r="O12" s="82">
        <v>0</v>
      </c>
      <c r="P12" s="82">
        <v>0</v>
      </c>
      <c r="Q12" s="88">
        <v>0</v>
      </c>
      <c r="R12" s="88">
        <v>0</v>
      </c>
      <c r="S12" s="82">
        <v>0</v>
      </c>
      <c r="T12" s="82">
        <v>0</v>
      </c>
      <c r="U12" s="82">
        <v>0</v>
      </c>
      <c r="V12" s="82">
        <v>0</v>
      </c>
      <c r="W12" s="81">
        <f t="shared" si="1"/>
        <v>0</v>
      </c>
      <c r="X12"/>
      <c r="Y12"/>
      <c r="Z12" s="2">
        <f t="shared" si="2"/>
        <v>30750</v>
      </c>
      <c r="AA12" s="2">
        <f t="shared" si="3"/>
        <v>-30750</v>
      </c>
      <c r="AD12" s="99">
        <v>0</v>
      </c>
    </row>
    <row r="13" spans="1:30">
      <c r="A13" s="1">
        <v>12</v>
      </c>
      <c r="B13" s="123" t="s">
        <v>30</v>
      </c>
      <c r="C13" s="82">
        <v>149950</v>
      </c>
      <c r="D13" s="82">
        <v>11020</v>
      </c>
      <c r="E13" s="81">
        <f t="shared" si="0"/>
        <v>7.3491163721240413E-2</v>
      </c>
      <c r="F13" s="82">
        <v>19600</v>
      </c>
      <c r="G13" s="82">
        <v>1550</v>
      </c>
      <c r="H13" s="82">
        <v>1554.920175628014</v>
      </c>
      <c r="I13" s="82">
        <v>21160</v>
      </c>
      <c r="J13" s="82">
        <v>119330</v>
      </c>
      <c r="K13" s="82">
        <v>9460</v>
      </c>
      <c r="L13" s="82">
        <v>9464.921183329734</v>
      </c>
      <c r="M13" s="82">
        <v>128790</v>
      </c>
      <c r="N13" s="123" t="s">
        <v>30</v>
      </c>
      <c r="O13" s="82">
        <v>0</v>
      </c>
      <c r="P13" s="120" t="s">
        <v>146</v>
      </c>
      <c r="Q13" s="88">
        <v>0</v>
      </c>
      <c r="R13" s="88">
        <v>0</v>
      </c>
      <c r="S13" s="82">
        <v>0</v>
      </c>
      <c r="T13" s="110" t="s">
        <v>146</v>
      </c>
      <c r="U13" s="82">
        <v>0</v>
      </c>
      <c r="V13" s="82">
        <v>0</v>
      </c>
      <c r="W13" s="81">
        <f t="shared" si="1"/>
        <v>7.9320521125746779E-2</v>
      </c>
      <c r="X13"/>
      <c r="Y13"/>
      <c r="Z13" s="2">
        <f t="shared" si="2"/>
        <v>291309.84135895775</v>
      </c>
      <c r="AA13" s="2">
        <f t="shared" si="3"/>
        <v>-280289.84135895775</v>
      </c>
      <c r="AD13" s="99">
        <v>0</v>
      </c>
    </row>
    <row r="14" spans="1:30">
      <c r="A14" s="1">
        <v>13</v>
      </c>
      <c r="B14" s="123" t="s">
        <v>31</v>
      </c>
      <c r="C14" s="82">
        <v>59450</v>
      </c>
      <c r="D14" s="82">
        <v>0</v>
      </c>
      <c r="E14" s="81">
        <f t="shared" si="0"/>
        <v>0</v>
      </c>
      <c r="F14" s="82">
        <v>52360</v>
      </c>
      <c r="G14" s="82">
        <v>0</v>
      </c>
      <c r="H14" s="82">
        <v>0</v>
      </c>
      <c r="I14" s="82">
        <v>52360</v>
      </c>
      <c r="J14" s="82">
        <v>170</v>
      </c>
      <c r="K14" s="82">
        <v>0</v>
      </c>
      <c r="L14" s="82">
        <v>0</v>
      </c>
      <c r="M14" s="82">
        <v>170</v>
      </c>
      <c r="N14" s="123" t="s">
        <v>31</v>
      </c>
      <c r="O14" s="82">
        <v>6920</v>
      </c>
      <c r="P14" s="82">
        <v>0</v>
      </c>
      <c r="Q14" s="88">
        <v>0</v>
      </c>
      <c r="R14" s="88">
        <v>6920</v>
      </c>
      <c r="S14" s="82">
        <v>0</v>
      </c>
      <c r="T14" s="82">
        <v>0</v>
      </c>
      <c r="U14" s="82">
        <v>0</v>
      </c>
      <c r="V14" s="82">
        <v>0</v>
      </c>
      <c r="W14" s="81">
        <f t="shared" si="1"/>
        <v>0</v>
      </c>
      <c r="X14"/>
      <c r="Y14"/>
      <c r="Z14" s="2">
        <f t="shared" si="2"/>
        <v>66540</v>
      </c>
      <c r="AA14" s="2">
        <f t="shared" si="3"/>
        <v>-66540</v>
      </c>
      <c r="AD14" s="99">
        <v>6920</v>
      </c>
    </row>
    <row r="15" spans="1:30">
      <c r="A15" s="1">
        <v>15</v>
      </c>
      <c r="B15" s="123" t="s">
        <v>32</v>
      </c>
      <c r="C15" s="82">
        <v>19750</v>
      </c>
      <c r="D15" s="82">
        <v>960</v>
      </c>
      <c r="E15" s="81">
        <f t="shared" si="0"/>
        <v>4.860759493670886E-2</v>
      </c>
      <c r="F15" s="82">
        <v>16740</v>
      </c>
      <c r="G15" s="82">
        <v>860</v>
      </c>
      <c r="H15" s="82">
        <v>855.46780202235232</v>
      </c>
      <c r="I15" s="82">
        <v>17600</v>
      </c>
      <c r="J15" s="82">
        <v>0</v>
      </c>
      <c r="K15" s="110" t="s">
        <v>146</v>
      </c>
      <c r="L15" s="82">
        <v>0</v>
      </c>
      <c r="M15" s="82">
        <v>0</v>
      </c>
      <c r="N15" s="123" t="s">
        <v>32</v>
      </c>
      <c r="O15" s="82">
        <v>550</v>
      </c>
      <c r="P15" s="82">
        <v>30</v>
      </c>
      <c r="Q15" s="88">
        <v>27.997871208089407</v>
      </c>
      <c r="R15" s="88">
        <v>580</v>
      </c>
      <c r="S15" s="82">
        <v>1490</v>
      </c>
      <c r="T15" s="82">
        <v>80</v>
      </c>
      <c r="U15" s="82">
        <v>76.176689728579021</v>
      </c>
      <c r="V15" s="82">
        <v>1570</v>
      </c>
      <c r="W15" s="81">
        <f t="shared" si="1"/>
        <v>5.1091005854177751E-2</v>
      </c>
      <c r="X15"/>
      <c r="Y15"/>
      <c r="Z15" s="2">
        <f t="shared" si="2"/>
        <v>22073.465673230439</v>
      </c>
      <c r="AA15" s="2">
        <f t="shared" si="3"/>
        <v>-21113.465673230439</v>
      </c>
      <c r="AD15" s="99">
        <v>2039</v>
      </c>
    </row>
    <row r="16" spans="1:30">
      <c r="A16" s="1">
        <v>16</v>
      </c>
      <c r="B16" s="123" t="s">
        <v>33</v>
      </c>
      <c r="C16" s="82">
        <v>12610</v>
      </c>
      <c r="D16" s="82">
        <v>660</v>
      </c>
      <c r="E16" s="81">
        <f t="shared" si="0"/>
        <v>5.2339413164155434E-2</v>
      </c>
      <c r="F16" s="82">
        <v>0</v>
      </c>
      <c r="G16" s="110" t="s">
        <v>146</v>
      </c>
      <c r="H16" s="82">
        <v>0</v>
      </c>
      <c r="I16" s="82">
        <v>0</v>
      </c>
      <c r="J16" s="82">
        <v>11950</v>
      </c>
      <c r="K16" s="82">
        <v>660</v>
      </c>
      <c r="L16" s="82">
        <v>659.88953974895401</v>
      </c>
      <c r="M16" s="82">
        <v>12610</v>
      </c>
      <c r="N16" s="123" t="s">
        <v>33</v>
      </c>
      <c r="O16" s="82">
        <v>0</v>
      </c>
      <c r="P16" s="120" t="s">
        <v>146</v>
      </c>
      <c r="Q16" s="88">
        <v>0</v>
      </c>
      <c r="R16" s="88">
        <v>0</v>
      </c>
      <c r="S16" s="82">
        <v>0</v>
      </c>
      <c r="T16" s="110" t="s">
        <v>146</v>
      </c>
      <c r="U16" s="82">
        <v>0</v>
      </c>
      <c r="V16" s="82">
        <v>0</v>
      </c>
      <c r="W16" s="81">
        <f t="shared" si="1"/>
        <v>5.5230125523012555E-2</v>
      </c>
      <c r="X16"/>
      <c r="Y16"/>
      <c r="Z16" s="2">
        <f t="shared" si="2"/>
        <v>25879.889539748954</v>
      </c>
      <c r="AA16" s="2">
        <f t="shared" si="3"/>
        <v>-25219.889539748954</v>
      </c>
      <c r="AD16" s="99">
        <v>0</v>
      </c>
    </row>
    <row r="17" spans="1:30">
      <c r="A17" s="1">
        <v>17</v>
      </c>
      <c r="B17" s="123" t="s">
        <v>34</v>
      </c>
      <c r="C17" s="82">
        <v>119730</v>
      </c>
      <c r="D17" s="82">
        <v>50340</v>
      </c>
      <c r="E17" s="81">
        <f t="shared" si="0"/>
        <v>0.42044600350789274</v>
      </c>
      <c r="F17" s="82">
        <v>43950</v>
      </c>
      <c r="G17" s="82">
        <v>31880</v>
      </c>
      <c r="H17" s="82">
        <v>31880.54907047125</v>
      </c>
      <c r="I17" s="82">
        <v>75830</v>
      </c>
      <c r="J17" s="82">
        <v>11590</v>
      </c>
      <c r="K17" s="82">
        <v>8410</v>
      </c>
      <c r="L17" s="82">
        <v>8405.9602248162555</v>
      </c>
      <c r="M17" s="82">
        <v>19990</v>
      </c>
      <c r="N17" s="123" t="s">
        <v>34</v>
      </c>
      <c r="O17" s="82">
        <v>9210</v>
      </c>
      <c r="P17" s="82">
        <v>6680</v>
      </c>
      <c r="Q17" s="88">
        <v>6677.9031560743624</v>
      </c>
      <c r="R17" s="88">
        <v>15880</v>
      </c>
      <c r="S17" s="82">
        <v>4650</v>
      </c>
      <c r="T17" s="82">
        <v>3380</v>
      </c>
      <c r="U17" s="82">
        <v>3375.5875486381324</v>
      </c>
      <c r="V17" s="82">
        <v>8030</v>
      </c>
      <c r="W17" s="81">
        <f t="shared" si="1"/>
        <v>0.72546476437527019</v>
      </c>
      <c r="X17"/>
      <c r="Y17"/>
      <c r="Z17" s="2">
        <f t="shared" si="2"/>
        <v>234464.41245136189</v>
      </c>
      <c r="AA17" s="2">
        <f t="shared" si="3"/>
        <v>-184124.41245136189</v>
      </c>
      <c r="AD17" s="99">
        <v>13858</v>
      </c>
    </row>
    <row r="18" spans="1:30">
      <c r="A18" s="1">
        <v>18</v>
      </c>
      <c r="B18" s="123" t="s">
        <v>35</v>
      </c>
      <c r="C18" s="82">
        <v>30750</v>
      </c>
      <c r="D18" s="82">
        <v>9640</v>
      </c>
      <c r="E18" s="81">
        <f t="shared" si="0"/>
        <v>0.31349593495934958</v>
      </c>
      <c r="F18" s="82">
        <v>13130</v>
      </c>
      <c r="G18" s="82">
        <v>5990</v>
      </c>
      <c r="H18" s="82">
        <v>5994.5182378019899</v>
      </c>
      <c r="I18" s="82">
        <v>19120</v>
      </c>
      <c r="J18" s="82">
        <v>750</v>
      </c>
      <c r="K18" s="82">
        <v>340</v>
      </c>
      <c r="L18" s="82">
        <v>341.12174324964474</v>
      </c>
      <c r="M18" s="82">
        <v>1090</v>
      </c>
      <c r="N18" s="123" t="s">
        <v>35</v>
      </c>
      <c r="O18" s="82">
        <v>3310</v>
      </c>
      <c r="P18" s="82">
        <v>1510</v>
      </c>
      <c r="Q18" s="88">
        <v>1510.1601136901943</v>
      </c>
      <c r="R18" s="88">
        <v>4820</v>
      </c>
      <c r="S18" s="82">
        <v>3930</v>
      </c>
      <c r="T18" s="82">
        <v>1790</v>
      </c>
      <c r="U18" s="82">
        <v>1792.3732828043583</v>
      </c>
      <c r="V18" s="82">
        <v>5720</v>
      </c>
      <c r="W18" s="81">
        <f t="shared" si="1"/>
        <v>0.45665561345333966</v>
      </c>
      <c r="X18"/>
      <c r="Y18"/>
      <c r="Z18" s="2">
        <f t="shared" si="2"/>
        <v>50495.800094741826</v>
      </c>
      <c r="AA18" s="2">
        <f t="shared" si="3"/>
        <v>-40855.800094741826</v>
      </c>
      <c r="AD18" s="99">
        <v>7232</v>
      </c>
    </row>
    <row r="19" spans="1:30">
      <c r="A19" s="1">
        <v>19</v>
      </c>
      <c r="B19" s="123" t="s">
        <v>36</v>
      </c>
      <c r="C19" s="82">
        <v>35970</v>
      </c>
      <c r="D19" s="82">
        <v>19360</v>
      </c>
      <c r="E19" s="81">
        <f t="shared" si="0"/>
        <v>0.53822629969418956</v>
      </c>
      <c r="F19" s="82">
        <v>2970</v>
      </c>
      <c r="G19" s="82">
        <v>3470</v>
      </c>
      <c r="H19" s="82">
        <v>3465.2185430463574</v>
      </c>
      <c r="I19" s="82">
        <v>6440</v>
      </c>
      <c r="J19" s="82">
        <v>1410</v>
      </c>
      <c r="K19" s="82">
        <v>1640</v>
      </c>
      <c r="L19" s="82">
        <v>1642.2781456953642</v>
      </c>
      <c r="M19" s="82">
        <v>3050</v>
      </c>
      <c r="N19" s="123" t="s">
        <v>36</v>
      </c>
      <c r="O19" s="82">
        <v>4740</v>
      </c>
      <c r="P19" s="82">
        <v>5530</v>
      </c>
      <c r="Q19" s="88">
        <v>5525.9337748344369</v>
      </c>
      <c r="R19" s="88">
        <v>10270</v>
      </c>
      <c r="S19" s="82">
        <v>7490</v>
      </c>
      <c r="T19" s="82">
        <v>8730</v>
      </c>
      <c r="U19" s="82">
        <v>8732.3973509933767</v>
      </c>
      <c r="V19" s="82">
        <v>16220</v>
      </c>
      <c r="W19" s="81">
        <f t="shared" si="1"/>
        <v>1.1655629139072847</v>
      </c>
      <c r="X19"/>
      <c r="Y19"/>
      <c r="Z19" s="2">
        <f t="shared" si="2"/>
        <v>63403.430463576158</v>
      </c>
      <c r="AA19" s="2">
        <f t="shared" si="3"/>
        <v>-44043.430463576158</v>
      </c>
      <c r="AD19" s="99">
        <v>12233</v>
      </c>
    </row>
    <row r="20" spans="1:30">
      <c r="A20" s="1">
        <v>20</v>
      </c>
      <c r="B20" s="123" t="s">
        <v>37</v>
      </c>
      <c r="C20" s="82">
        <v>25530</v>
      </c>
      <c r="D20" s="82">
        <v>1800</v>
      </c>
      <c r="E20" s="81">
        <f t="shared" si="0"/>
        <v>7.0505287896592245E-2</v>
      </c>
      <c r="F20" s="82">
        <v>0</v>
      </c>
      <c r="G20" s="110" t="s">
        <v>146</v>
      </c>
      <c r="H20" s="82">
        <v>0</v>
      </c>
      <c r="I20" s="82">
        <v>0</v>
      </c>
      <c r="J20" s="82">
        <v>23730</v>
      </c>
      <c r="K20" s="82">
        <v>1800</v>
      </c>
      <c r="L20" s="82">
        <v>1800.3034134007587</v>
      </c>
      <c r="M20" s="82">
        <v>25530</v>
      </c>
      <c r="N20" s="123" t="s">
        <v>37</v>
      </c>
      <c r="O20" s="82">
        <v>0</v>
      </c>
      <c r="P20" s="120" t="s">
        <v>146</v>
      </c>
      <c r="Q20" s="88">
        <v>0</v>
      </c>
      <c r="R20" s="88">
        <v>0</v>
      </c>
      <c r="S20" s="82">
        <v>0</v>
      </c>
      <c r="T20" s="110" t="s">
        <v>146</v>
      </c>
      <c r="U20" s="82">
        <v>0</v>
      </c>
      <c r="V20" s="82">
        <v>0</v>
      </c>
      <c r="W20" s="81">
        <f t="shared" si="1"/>
        <v>7.5853350189633378E-2</v>
      </c>
      <c r="X20"/>
      <c r="Y20"/>
      <c r="Z20" s="2">
        <f t="shared" si="2"/>
        <v>52860.303413400761</v>
      </c>
      <c r="AA20" s="2">
        <f t="shared" si="3"/>
        <v>-51060.303413400761</v>
      </c>
      <c r="AD20" s="99">
        <v>0</v>
      </c>
    </row>
    <row r="21" spans="1:30">
      <c r="A21" s="1">
        <v>21</v>
      </c>
      <c r="B21" s="123" t="s">
        <v>38</v>
      </c>
      <c r="C21" s="82">
        <v>47950</v>
      </c>
      <c r="D21" s="82">
        <v>3260</v>
      </c>
      <c r="E21" s="81">
        <f t="shared" si="0"/>
        <v>6.798748696558915E-2</v>
      </c>
      <c r="F21" s="82">
        <v>4890</v>
      </c>
      <c r="G21" s="82">
        <v>360</v>
      </c>
      <c r="H21" s="82">
        <v>356.49183262474827</v>
      </c>
      <c r="I21" s="82">
        <v>5240</v>
      </c>
      <c r="J21" s="82">
        <v>36770</v>
      </c>
      <c r="K21" s="82">
        <v>2680</v>
      </c>
      <c r="L21" s="82">
        <v>2682.3329603938241</v>
      </c>
      <c r="M21" s="82">
        <v>39450</v>
      </c>
      <c r="N21" s="123" t="s">
        <v>38</v>
      </c>
      <c r="O21" s="82">
        <v>2870</v>
      </c>
      <c r="P21" s="82">
        <v>210</v>
      </c>
      <c r="Q21" s="88">
        <v>209.13895726113225</v>
      </c>
      <c r="R21" s="88">
        <v>3080</v>
      </c>
      <c r="S21" s="82">
        <v>160</v>
      </c>
      <c r="T21" s="82">
        <v>10</v>
      </c>
      <c r="U21" s="82">
        <v>11.817408816289998</v>
      </c>
      <c r="V21" s="82">
        <v>170</v>
      </c>
      <c r="W21" s="81">
        <f t="shared" si="1"/>
        <v>7.2946968001790111E-2</v>
      </c>
      <c r="X21"/>
      <c r="Y21"/>
      <c r="Z21" s="2">
        <f t="shared" si="2"/>
        <v>94077.963750279712</v>
      </c>
      <c r="AA21" s="2">
        <f t="shared" si="3"/>
        <v>-90817.963750279712</v>
      </c>
      <c r="AD21" s="99">
        <v>3029</v>
      </c>
    </row>
    <row r="22" spans="1:30">
      <c r="A22" s="1">
        <v>22</v>
      </c>
      <c r="B22" s="123" t="s">
        <v>39</v>
      </c>
      <c r="C22" s="82">
        <v>40580</v>
      </c>
      <c r="D22" s="82">
        <v>0</v>
      </c>
      <c r="E22" s="81">
        <f t="shared" si="0"/>
        <v>0</v>
      </c>
      <c r="F22" s="82">
        <v>550</v>
      </c>
      <c r="G22" s="82">
        <v>0</v>
      </c>
      <c r="H22" s="82">
        <v>0</v>
      </c>
      <c r="I22" s="82">
        <v>550</v>
      </c>
      <c r="J22" s="82">
        <v>40030</v>
      </c>
      <c r="K22" s="82">
        <v>0</v>
      </c>
      <c r="L22" s="82">
        <v>0</v>
      </c>
      <c r="M22" s="82">
        <v>40030</v>
      </c>
      <c r="N22" s="123" t="s">
        <v>39</v>
      </c>
      <c r="O22" s="82">
        <v>0</v>
      </c>
      <c r="P22" s="82">
        <v>0</v>
      </c>
      <c r="Q22" s="88">
        <v>0</v>
      </c>
      <c r="R22" s="88">
        <v>0</v>
      </c>
      <c r="S22" s="82">
        <v>0</v>
      </c>
      <c r="T22" s="82">
        <v>0</v>
      </c>
      <c r="U22" s="82">
        <v>0</v>
      </c>
      <c r="V22" s="82">
        <v>0</v>
      </c>
      <c r="W22" s="81">
        <f t="shared" si="1"/>
        <v>0</v>
      </c>
      <c r="X22"/>
      <c r="Y22"/>
      <c r="Z22" s="2">
        <f t="shared" si="2"/>
        <v>80610</v>
      </c>
      <c r="AA22" s="2">
        <f t="shared" si="3"/>
        <v>-80610</v>
      </c>
      <c r="AD22" s="99">
        <v>0</v>
      </c>
    </row>
    <row r="23" spans="1:30">
      <c r="A23" s="1">
        <v>23</v>
      </c>
      <c r="B23" s="123" t="s">
        <v>40</v>
      </c>
      <c r="C23" s="82">
        <v>18200</v>
      </c>
      <c r="D23" s="82">
        <v>7060</v>
      </c>
      <c r="E23" s="81">
        <f t="shared" si="0"/>
        <v>0.38791208791208792</v>
      </c>
      <c r="F23" s="82">
        <v>2740</v>
      </c>
      <c r="G23" s="82">
        <v>1740</v>
      </c>
      <c r="H23" s="82">
        <v>1736.4811490125671</v>
      </c>
      <c r="I23" s="82">
        <v>4480</v>
      </c>
      <c r="J23" s="82">
        <v>0</v>
      </c>
      <c r="K23" s="110" t="s">
        <v>146</v>
      </c>
      <c r="L23" s="82">
        <v>0</v>
      </c>
      <c r="M23" s="82">
        <v>0</v>
      </c>
      <c r="N23" s="123" t="s">
        <v>40</v>
      </c>
      <c r="O23" s="82">
        <v>0</v>
      </c>
      <c r="P23" s="120" t="s">
        <v>146</v>
      </c>
      <c r="Q23" s="88">
        <v>0</v>
      </c>
      <c r="R23" s="88">
        <v>0</v>
      </c>
      <c r="S23" s="82">
        <v>8400</v>
      </c>
      <c r="T23" s="82">
        <v>5330</v>
      </c>
      <c r="U23" s="82">
        <v>5325.4201077199277</v>
      </c>
      <c r="V23" s="82">
        <v>13730</v>
      </c>
      <c r="W23" s="81">
        <f t="shared" si="1"/>
        <v>0.63375224416517051</v>
      </c>
      <c r="X23"/>
      <c r="Y23"/>
      <c r="Z23" s="2">
        <f t="shared" si="2"/>
        <v>21686.481149012565</v>
      </c>
      <c r="AA23" s="2">
        <f t="shared" si="3"/>
        <v>-14626.481149012565</v>
      </c>
      <c r="AD23" s="99">
        <v>8403</v>
      </c>
    </row>
    <row r="24" spans="1:30">
      <c r="A24" s="1">
        <v>24</v>
      </c>
      <c r="B24" s="123" t="s">
        <v>41</v>
      </c>
      <c r="C24" s="82">
        <v>67410</v>
      </c>
      <c r="D24" s="82">
        <v>26390</v>
      </c>
      <c r="E24" s="81">
        <f t="shared" si="0"/>
        <v>0.39148494288681207</v>
      </c>
      <c r="F24" s="82">
        <v>9130</v>
      </c>
      <c r="G24" s="82">
        <v>5870</v>
      </c>
      <c r="H24" s="82">
        <v>5872.4505119453925</v>
      </c>
      <c r="I24" s="82">
        <v>15000</v>
      </c>
      <c r="J24" s="82">
        <v>31380</v>
      </c>
      <c r="K24" s="82">
        <v>20190</v>
      </c>
      <c r="L24" s="82">
        <v>20190.730375426621</v>
      </c>
      <c r="M24" s="82">
        <v>51570</v>
      </c>
      <c r="N24" s="123" t="s">
        <v>41</v>
      </c>
      <c r="O24" s="82">
        <v>0</v>
      </c>
      <c r="P24" s="120" t="s">
        <v>146</v>
      </c>
      <c r="Q24" s="88">
        <v>0</v>
      </c>
      <c r="R24" s="88">
        <v>0</v>
      </c>
      <c r="S24" s="82">
        <v>510</v>
      </c>
      <c r="T24" s="82">
        <v>330</v>
      </c>
      <c r="U24" s="82">
        <v>328.10580204778159</v>
      </c>
      <c r="V24" s="82">
        <v>840</v>
      </c>
      <c r="W24" s="81">
        <f t="shared" si="1"/>
        <v>0.64334470989761094</v>
      </c>
      <c r="X24"/>
      <c r="Y24"/>
      <c r="Z24" s="2">
        <f t="shared" si="2"/>
        <v>150913.180887372</v>
      </c>
      <c r="AA24" s="2">
        <f t="shared" si="3"/>
        <v>-124523.180887372</v>
      </c>
      <c r="AD24" s="99">
        <v>510</v>
      </c>
    </row>
    <row r="25" spans="1:30">
      <c r="A25" s="1">
        <v>25</v>
      </c>
      <c r="B25" s="123" t="s">
        <v>42</v>
      </c>
      <c r="C25" s="82">
        <v>72150</v>
      </c>
      <c r="D25" s="82">
        <v>19160</v>
      </c>
      <c r="E25" s="81">
        <f t="shared" si="0"/>
        <v>0.26555786555786554</v>
      </c>
      <c r="F25" s="82">
        <v>25430</v>
      </c>
      <c r="G25" s="82">
        <v>9190</v>
      </c>
      <c r="H25" s="82">
        <v>9193.8350632194761</v>
      </c>
      <c r="I25" s="82">
        <v>34620</v>
      </c>
      <c r="J25" s="82">
        <v>0</v>
      </c>
      <c r="K25" s="110" t="s">
        <v>146</v>
      </c>
      <c r="L25" s="82">
        <v>0</v>
      </c>
      <c r="M25" s="82">
        <v>0</v>
      </c>
      <c r="N25" s="123" t="s">
        <v>42</v>
      </c>
      <c r="O25" s="82">
        <v>9190</v>
      </c>
      <c r="P25" s="82">
        <v>3320</v>
      </c>
      <c r="Q25" s="88">
        <v>3322.898660124552</v>
      </c>
      <c r="R25" s="88">
        <v>12510</v>
      </c>
      <c r="S25" s="82">
        <v>18370</v>
      </c>
      <c r="T25" s="82">
        <v>6640</v>
      </c>
      <c r="U25" s="82">
        <v>6640.7352330628419</v>
      </c>
      <c r="V25" s="82">
        <v>25010</v>
      </c>
      <c r="W25" s="81">
        <f t="shared" si="1"/>
        <v>0.36157765616153992</v>
      </c>
      <c r="X25"/>
      <c r="Y25"/>
      <c r="Z25" s="2">
        <f t="shared" si="2"/>
        <v>106356.73372334403</v>
      </c>
      <c r="AA25" s="2">
        <f t="shared" si="3"/>
        <v>-87196.733723344034</v>
      </c>
      <c r="AD25" s="99">
        <v>27556</v>
      </c>
    </row>
    <row r="26" spans="1:30">
      <c r="A26" s="1">
        <v>26</v>
      </c>
      <c r="B26" s="123" t="s">
        <v>43</v>
      </c>
      <c r="C26" s="82">
        <v>67250</v>
      </c>
      <c r="D26" s="82">
        <v>40520</v>
      </c>
      <c r="E26" s="81">
        <f t="shared" si="0"/>
        <v>0.60252788104089217</v>
      </c>
      <c r="F26" s="82">
        <v>2640</v>
      </c>
      <c r="G26" s="82">
        <v>4000</v>
      </c>
      <c r="H26" s="82">
        <v>4003.4912083800973</v>
      </c>
      <c r="I26" s="82">
        <v>6640</v>
      </c>
      <c r="J26" s="82">
        <v>23730</v>
      </c>
      <c r="K26" s="82">
        <v>35970</v>
      </c>
      <c r="L26" s="82">
        <v>35969.268986157876</v>
      </c>
      <c r="M26" s="82">
        <v>59700</v>
      </c>
      <c r="N26" s="123" t="s">
        <v>43</v>
      </c>
      <c r="O26" s="82">
        <v>360</v>
      </c>
      <c r="P26" s="82">
        <v>540</v>
      </c>
      <c r="Q26" s="88">
        <v>539.66030677141782</v>
      </c>
      <c r="R26" s="88">
        <v>900</v>
      </c>
      <c r="S26" s="82">
        <v>0</v>
      </c>
      <c r="T26" s="110" t="s">
        <v>146</v>
      </c>
      <c r="U26" s="82">
        <v>0</v>
      </c>
      <c r="V26" s="82">
        <v>0</v>
      </c>
      <c r="W26" s="81">
        <f t="shared" si="1"/>
        <v>1.5158997381219603</v>
      </c>
      <c r="X26"/>
      <c r="Y26"/>
      <c r="Z26" s="2">
        <f t="shared" si="2"/>
        <v>172352.42050130939</v>
      </c>
      <c r="AA26" s="2">
        <f t="shared" si="3"/>
        <v>-131832.42050130939</v>
      </c>
      <c r="AD26" s="99">
        <v>356</v>
      </c>
    </row>
    <row r="27" spans="1:30">
      <c r="A27" s="1">
        <v>27</v>
      </c>
      <c r="B27" s="123" t="s">
        <v>44</v>
      </c>
      <c r="C27" s="82">
        <v>61280</v>
      </c>
      <c r="D27" s="82">
        <v>43400</v>
      </c>
      <c r="E27" s="81">
        <f t="shared" si="0"/>
        <v>0.70822454308093996</v>
      </c>
      <c r="F27" s="82">
        <v>0</v>
      </c>
      <c r="G27" s="110" t="s">
        <v>146</v>
      </c>
      <c r="H27" s="82">
        <v>0</v>
      </c>
      <c r="I27" s="82">
        <v>0</v>
      </c>
      <c r="J27" s="82">
        <v>2410</v>
      </c>
      <c r="K27" s="82">
        <v>5850</v>
      </c>
      <c r="L27" s="82">
        <v>5852.2035794183439</v>
      </c>
      <c r="M27" s="82">
        <v>8260</v>
      </c>
      <c r="N27" s="123" t="s">
        <v>44</v>
      </c>
      <c r="O27" s="82">
        <v>14110</v>
      </c>
      <c r="P27" s="82">
        <v>34260</v>
      </c>
      <c r="Q27" s="88">
        <v>34258.814317673372</v>
      </c>
      <c r="R27" s="88">
        <v>48370</v>
      </c>
      <c r="S27" s="82">
        <v>1360</v>
      </c>
      <c r="T27" s="82">
        <v>3310</v>
      </c>
      <c r="U27" s="82">
        <v>3305.9731543624157</v>
      </c>
      <c r="V27" s="82">
        <v>4670</v>
      </c>
      <c r="W27" s="81">
        <f t="shared" si="1"/>
        <v>2.4272930648769573</v>
      </c>
      <c r="X27"/>
      <c r="Y27"/>
      <c r="Z27" s="2">
        <f t="shared" si="2"/>
        <v>158041.01789709172</v>
      </c>
      <c r="AA27" s="2">
        <f t="shared" si="3"/>
        <v>-114641.01789709172</v>
      </c>
      <c r="AD27" s="99">
        <v>15476</v>
      </c>
    </row>
    <row r="28" spans="1:30">
      <c r="A28" s="1">
        <v>28</v>
      </c>
      <c r="B28" s="123" t="s">
        <v>45</v>
      </c>
      <c r="C28" s="82">
        <v>46920</v>
      </c>
      <c r="D28" s="82">
        <v>0</v>
      </c>
      <c r="E28" s="81">
        <f t="shared" si="0"/>
        <v>0</v>
      </c>
      <c r="F28" s="82">
        <v>5010</v>
      </c>
      <c r="G28" s="82">
        <v>0</v>
      </c>
      <c r="H28" s="82">
        <v>0</v>
      </c>
      <c r="I28" s="82">
        <v>5010</v>
      </c>
      <c r="J28" s="82">
        <v>39540</v>
      </c>
      <c r="K28" s="82">
        <v>0</v>
      </c>
      <c r="L28" s="82">
        <v>0</v>
      </c>
      <c r="M28" s="82">
        <v>39540</v>
      </c>
      <c r="N28" s="123" t="s">
        <v>45</v>
      </c>
      <c r="O28" s="82">
        <v>810</v>
      </c>
      <c r="P28" s="82">
        <v>0</v>
      </c>
      <c r="Q28" s="88">
        <v>0</v>
      </c>
      <c r="R28" s="88">
        <v>810</v>
      </c>
      <c r="S28" s="82">
        <v>1570</v>
      </c>
      <c r="T28" s="82">
        <v>0</v>
      </c>
      <c r="U28" s="82">
        <v>0</v>
      </c>
      <c r="V28" s="82">
        <v>1570</v>
      </c>
      <c r="W28" s="81">
        <f t="shared" si="1"/>
        <v>0</v>
      </c>
      <c r="X28"/>
      <c r="Y28"/>
      <c r="Z28" s="2">
        <f t="shared" si="2"/>
        <v>87280</v>
      </c>
      <c r="AA28" s="2">
        <f t="shared" si="3"/>
        <v>-87280</v>
      </c>
      <c r="AD28" s="99">
        <v>2379</v>
      </c>
    </row>
    <row r="29" spans="1:30">
      <c r="A29" s="1">
        <v>29</v>
      </c>
      <c r="B29" s="123" t="s">
        <v>46</v>
      </c>
      <c r="C29" s="82">
        <v>56540</v>
      </c>
      <c r="D29" s="82">
        <v>22720</v>
      </c>
      <c r="E29" s="81">
        <f t="shared" si="0"/>
        <v>0.40183940573045629</v>
      </c>
      <c r="F29" s="82">
        <v>5250</v>
      </c>
      <c r="G29" s="82">
        <v>3520</v>
      </c>
      <c r="H29" s="82">
        <v>3524.8917800118274</v>
      </c>
      <c r="I29" s="82">
        <v>8770</v>
      </c>
      <c r="J29" s="82">
        <v>13070</v>
      </c>
      <c r="K29" s="82">
        <v>8780</v>
      </c>
      <c r="L29" s="82">
        <v>8780.9911295091661</v>
      </c>
      <c r="M29" s="82">
        <v>21850</v>
      </c>
      <c r="N29" s="123" t="s">
        <v>46</v>
      </c>
      <c r="O29" s="82">
        <v>5600</v>
      </c>
      <c r="P29" s="82">
        <v>3760</v>
      </c>
      <c r="Q29" s="88">
        <v>3762.0342992312239</v>
      </c>
      <c r="R29" s="88">
        <v>9360</v>
      </c>
      <c r="S29" s="82">
        <v>9900</v>
      </c>
      <c r="T29" s="82">
        <v>6650</v>
      </c>
      <c r="U29" s="82">
        <v>6650.0674157303374</v>
      </c>
      <c r="V29" s="82">
        <v>16550</v>
      </c>
      <c r="W29" s="81">
        <f t="shared" si="1"/>
        <v>0.67179183914843288</v>
      </c>
      <c r="X29"/>
      <c r="Y29"/>
      <c r="Z29" s="2">
        <f t="shared" si="2"/>
        <v>107327.91720875222</v>
      </c>
      <c r="AA29" s="2">
        <f t="shared" si="3"/>
        <v>-84607.917208752217</v>
      </c>
      <c r="AD29" s="99">
        <v>15499</v>
      </c>
    </row>
    <row r="30" spans="1:30">
      <c r="A30" s="1">
        <v>30</v>
      </c>
      <c r="B30" s="123" t="s">
        <v>47</v>
      </c>
      <c r="C30" s="82">
        <v>18090</v>
      </c>
      <c r="D30" s="82">
        <v>7720</v>
      </c>
      <c r="E30" s="81">
        <f t="shared" si="0"/>
        <v>0.4267551133222775</v>
      </c>
      <c r="F30" s="82">
        <v>3000</v>
      </c>
      <c r="G30" s="82">
        <v>2230</v>
      </c>
      <c r="H30" s="82">
        <v>2234.8543876567019</v>
      </c>
      <c r="I30" s="82">
        <v>5240</v>
      </c>
      <c r="J30" s="82">
        <v>3020</v>
      </c>
      <c r="K30" s="82">
        <v>2250</v>
      </c>
      <c r="L30" s="82">
        <v>2246.7656702025074</v>
      </c>
      <c r="M30" s="82">
        <v>5260</v>
      </c>
      <c r="N30" s="123" t="s">
        <v>47</v>
      </c>
      <c r="O30" s="82">
        <v>0</v>
      </c>
      <c r="P30" s="120" t="s">
        <v>146</v>
      </c>
      <c r="Q30" s="88">
        <v>0</v>
      </c>
      <c r="R30" s="88">
        <v>0</v>
      </c>
      <c r="S30" s="82">
        <v>4350</v>
      </c>
      <c r="T30" s="82">
        <v>3240</v>
      </c>
      <c r="U30" s="82">
        <v>3237.6354869816778</v>
      </c>
      <c r="V30" s="82">
        <v>7590</v>
      </c>
      <c r="W30" s="81">
        <f t="shared" si="1"/>
        <v>0.74445515911282545</v>
      </c>
      <c r="X30"/>
      <c r="Y30"/>
      <c r="Z30" s="2">
        <f t="shared" si="2"/>
        <v>30071.620057859211</v>
      </c>
      <c r="AA30" s="2">
        <f t="shared" si="3"/>
        <v>-22351.620057859211</v>
      </c>
      <c r="AD30" s="99">
        <v>4349</v>
      </c>
    </row>
    <row r="31" spans="1:30">
      <c r="A31" s="1">
        <v>31</v>
      </c>
      <c r="B31" s="123" t="s">
        <v>48</v>
      </c>
      <c r="C31" s="82">
        <v>22520</v>
      </c>
      <c r="D31" s="82">
        <v>6570</v>
      </c>
      <c r="E31" s="81">
        <f t="shared" si="0"/>
        <v>0.29174067495559503</v>
      </c>
      <c r="F31" s="82">
        <v>6340</v>
      </c>
      <c r="G31" s="82">
        <v>2610</v>
      </c>
      <c r="H31" s="82">
        <v>2609.8758620689655</v>
      </c>
      <c r="I31" s="82">
        <v>8950</v>
      </c>
      <c r="J31" s="82">
        <v>860</v>
      </c>
      <c r="K31" s="82">
        <v>350</v>
      </c>
      <c r="L31" s="82">
        <v>354.2445141065831</v>
      </c>
      <c r="M31" s="82">
        <v>1210</v>
      </c>
      <c r="N31" s="123" t="s">
        <v>48</v>
      </c>
      <c r="O31" s="82">
        <v>840</v>
      </c>
      <c r="P31" s="82">
        <v>350</v>
      </c>
      <c r="Q31" s="88">
        <v>347.24200626959248</v>
      </c>
      <c r="R31" s="88">
        <v>1190</v>
      </c>
      <c r="S31" s="82">
        <v>7910</v>
      </c>
      <c r="T31" s="82">
        <v>3260</v>
      </c>
      <c r="U31" s="82">
        <v>3256.1661442006271</v>
      </c>
      <c r="V31" s="82">
        <v>11160</v>
      </c>
      <c r="W31" s="81">
        <f t="shared" si="1"/>
        <v>0.41191222570532915</v>
      </c>
      <c r="X31"/>
      <c r="Y31"/>
      <c r="Z31" s="2">
        <f t="shared" si="2"/>
        <v>30841.362382445142</v>
      </c>
      <c r="AA31" s="2">
        <f t="shared" si="3"/>
        <v>-24271.362382445142</v>
      </c>
      <c r="AD31" s="99">
        <v>8748</v>
      </c>
    </row>
    <row r="32" spans="1:30">
      <c r="A32" s="1">
        <v>32</v>
      </c>
      <c r="B32" s="123" t="s">
        <v>49</v>
      </c>
      <c r="C32" s="82">
        <v>10310</v>
      </c>
      <c r="D32" s="82">
        <v>0</v>
      </c>
      <c r="E32" s="81">
        <f t="shared" si="0"/>
        <v>0</v>
      </c>
      <c r="F32" s="82">
        <v>260</v>
      </c>
      <c r="G32" s="82">
        <v>0</v>
      </c>
      <c r="H32" s="82">
        <v>0</v>
      </c>
      <c r="I32" s="82">
        <v>260</v>
      </c>
      <c r="J32" s="82">
        <v>10060</v>
      </c>
      <c r="K32" s="82">
        <v>0</v>
      </c>
      <c r="L32" s="82">
        <v>0</v>
      </c>
      <c r="M32" s="82">
        <v>10060</v>
      </c>
      <c r="N32" s="123" t="s">
        <v>49</v>
      </c>
      <c r="O32" s="82">
        <v>0</v>
      </c>
      <c r="P32" s="82">
        <v>0</v>
      </c>
      <c r="Q32" s="88">
        <v>0</v>
      </c>
      <c r="R32" s="88">
        <v>0</v>
      </c>
      <c r="S32" s="82">
        <v>0</v>
      </c>
      <c r="T32" s="82">
        <v>0</v>
      </c>
      <c r="U32" s="82">
        <v>0</v>
      </c>
      <c r="V32" s="82">
        <v>0</v>
      </c>
      <c r="W32" s="81">
        <f t="shared" si="1"/>
        <v>0</v>
      </c>
      <c r="X32"/>
      <c r="Y32"/>
      <c r="Z32" s="2">
        <f t="shared" si="2"/>
        <v>20380</v>
      </c>
      <c r="AA32" s="2">
        <f t="shared" si="3"/>
        <v>-20380</v>
      </c>
      <c r="AD32" s="99">
        <v>0</v>
      </c>
    </row>
    <row r="33" spans="1:30">
      <c r="A33" s="1">
        <v>33</v>
      </c>
      <c r="B33" s="123" t="s">
        <v>50</v>
      </c>
      <c r="C33" s="82">
        <v>17680</v>
      </c>
      <c r="D33" s="82">
        <v>8210</v>
      </c>
      <c r="E33" s="81">
        <f t="shared" si="0"/>
        <v>0.46436651583710409</v>
      </c>
      <c r="F33" s="82">
        <v>5200</v>
      </c>
      <c r="G33" s="82">
        <v>4510</v>
      </c>
      <c r="H33" s="82">
        <v>4506.3970432946144</v>
      </c>
      <c r="I33" s="82">
        <v>9700</v>
      </c>
      <c r="J33" s="82">
        <v>0</v>
      </c>
      <c r="K33" s="110" t="s">
        <v>146</v>
      </c>
      <c r="L33" s="82">
        <v>0</v>
      </c>
      <c r="M33" s="82">
        <v>0</v>
      </c>
      <c r="N33" s="123" t="s">
        <v>50</v>
      </c>
      <c r="O33" s="82">
        <v>1640</v>
      </c>
      <c r="P33" s="82">
        <v>1420</v>
      </c>
      <c r="Q33" s="88">
        <v>1420.0612460401267</v>
      </c>
      <c r="R33" s="88">
        <v>3060</v>
      </c>
      <c r="S33" s="82">
        <v>2630</v>
      </c>
      <c r="T33" s="82">
        <v>2280</v>
      </c>
      <c r="U33" s="82">
        <v>2279.2069693769799</v>
      </c>
      <c r="V33" s="82">
        <v>4910</v>
      </c>
      <c r="W33" s="81">
        <f t="shared" si="1"/>
        <v>0.86694825765575501</v>
      </c>
      <c r="X33"/>
      <c r="Y33"/>
      <c r="Z33" s="2">
        <f t="shared" si="2"/>
        <v>31166.458289334743</v>
      </c>
      <c r="AA33" s="2">
        <f t="shared" si="3"/>
        <v>-22956.458289334743</v>
      </c>
      <c r="AD33" s="99">
        <v>4267</v>
      </c>
    </row>
    <row r="34" spans="1:30">
      <c r="A34" s="1">
        <v>34</v>
      </c>
      <c r="B34" s="123" t="s">
        <v>51</v>
      </c>
      <c r="C34" s="82">
        <v>82950</v>
      </c>
      <c r="D34" s="82">
        <v>59530</v>
      </c>
      <c r="E34" s="81">
        <f t="shared" si="0"/>
        <v>0.71766124171187462</v>
      </c>
      <c r="F34" s="82">
        <v>14360</v>
      </c>
      <c r="G34" s="82">
        <v>36490</v>
      </c>
      <c r="H34" s="82">
        <v>36488.178906917165</v>
      </c>
      <c r="I34" s="82">
        <v>50840</v>
      </c>
      <c r="J34" s="82">
        <v>880</v>
      </c>
      <c r="K34" s="82">
        <v>2230</v>
      </c>
      <c r="L34" s="82">
        <v>2226.6558497011101</v>
      </c>
      <c r="M34" s="82">
        <v>3100</v>
      </c>
      <c r="N34" s="123" t="s">
        <v>51</v>
      </c>
      <c r="O34" s="82">
        <v>0</v>
      </c>
      <c r="P34" s="120" t="s">
        <v>146</v>
      </c>
      <c r="Q34" s="88">
        <v>0</v>
      </c>
      <c r="R34" s="88">
        <v>0</v>
      </c>
      <c r="S34" s="82">
        <v>8190</v>
      </c>
      <c r="T34" s="82">
        <v>20820</v>
      </c>
      <c r="U34" s="82">
        <v>20815.165243381725</v>
      </c>
      <c r="V34" s="82">
        <v>29000</v>
      </c>
      <c r="W34" s="81">
        <f t="shared" si="1"/>
        <v>2.5418445772843725</v>
      </c>
      <c r="X34"/>
      <c r="Y34"/>
      <c r="Z34" s="2">
        <f t="shared" si="2"/>
        <v>161264.83475661828</v>
      </c>
      <c r="AA34" s="2">
        <f t="shared" si="3"/>
        <v>-101734.83475661828</v>
      </c>
      <c r="AD34" s="99">
        <v>8189</v>
      </c>
    </row>
    <row r="35" spans="1:30">
      <c r="A35" s="1">
        <v>35</v>
      </c>
      <c r="B35" s="123" t="s">
        <v>52</v>
      </c>
      <c r="C35" s="82">
        <v>22900</v>
      </c>
      <c r="D35" s="82">
        <v>0</v>
      </c>
      <c r="E35" s="81">
        <f t="shared" si="0"/>
        <v>0</v>
      </c>
      <c r="F35" s="82">
        <v>3580</v>
      </c>
      <c r="G35" s="82">
        <v>0</v>
      </c>
      <c r="H35" s="82">
        <v>0</v>
      </c>
      <c r="I35" s="82">
        <v>3580</v>
      </c>
      <c r="J35" s="82">
        <v>17170</v>
      </c>
      <c r="K35" s="82">
        <v>0</v>
      </c>
      <c r="L35" s="82">
        <v>0</v>
      </c>
      <c r="M35" s="82">
        <v>17170</v>
      </c>
      <c r="N35" s="123" t="s">
        <v>52</v>
      </c>
      <c r="O35" s="82">
        <v>0</v>
      </c>
      <c r="P35" s="82">
        <v>0</v>
      </c>
      <c r="Q35" s="88">
        <v>0</v>
      </c>
      <c r="R35" s="88">
        <v>0</v>
      </c>
      <c r="S35" s="82">
        <v>2150</v>
      </c>
      <c r="T35" s="82">
        <v>0</v>
      </c>
      <c r="U35" s="82">
        <v>0</v>
      </c>
      <c r="V35" s="82">
        <v>2150</v>
      </c>
      <c r="W35" s="81">
        <f t="shared" si="1"/>
        <v>0</v>
      </c>
      <c r="X35"/>
      <c r="Y35"/>
      <c r="Z35" s="2">
        <f t="shared" si="2"/>
        <v>40070</v>
      </c>
      <c r="AA35" s="2">
        <f t="shared" si="3"/>
        <v>-40070</v>
      </c>
      <c r="AD35" s="99">
        <v>2148</v>
      </c>
    </row>
    <row r="36" spans="1:30">
      <c r="A36" s="1">
        <v>36</v>
      </c>
      <c r="B36" s="123" t="s">
        <v>53</v>
      </c>
      <c r="C36" s="82">
        <v>275510</v>
      </c>
      <c r="D36" s="82">
        <v>144640</v>
      </c>
      <c r="E36" s="81">
        <f t="shared" ref="E36:E54" si="4">D36/C36</f>
        <v>0.52499001851112481</v>
      </c>
      <c r="F36" s="82">
        <v>47010</v>
      </c>
      <c r="G36" s="82">
        <v>51950</v>
      </c>
      <c r="H36" s="82">
        <v>51951.920531825483</v>
      </c>
      <c r="I36" s="82">
        <v>98960</v>
      </c>
      <c r="J36" s="82">
        <v>18600</v>
      </c>
      <c r="K36" s="82">
        <v>20550</v>
      </c>
      <c r="L36" s="82">
        <v>20553.756246656991</v>
      </c>
      <c r="M36" s="82">
        <v>39150</v>
      </c>
      <c r="N36" s="123" t="s">
        <v>53</v>
      </c>
      <c r="O36" s="82">
        <v>46990</v>
      </c>
      <c r="P36" s="82">
        <v>51930</v>
      </c>
      <c r="Q36" s="88">
        <v>51934.237029112868</v>
      </c>
      <c r="R36" s="88">
        <v>98920</v>
      </c>
      <c r="S36" s="82">
        <v>18270</v>
      </c>
      <c r="T36" s="82">
        <v>20190</v>
      </c>
      <c r="U36" s="82">
        <v>20193.454878887449</v>
      </c>
      <c r="V36" s="82">
        <v>38460</v>
      </c>
      <c r="W36" s="81">
        <f t="shared" si="1"/>
        <v>1.1052189195384734</v>
      </c>
      <c r="X36"/>
      <c r="Y36"/>
      <c r="Z36" s="2">
        <f t="shared" ref="Z36:Z53" si="5">SUM(G36:T36)</f>
        <v>589949.91380759538</v>
      </c>
      <c r="AA36" s="2">
        <f t="shared" ref="AA36:AA53" si="6">D36-Z36</f>
        <v>-445309.91380759538</v>
      </c>
      <c r="AD36" s="99">
        <v>65261</v>
      </c>
    </row>
    <row r="37" spans="1:30">
      <c r="A37" s="1">
        <v>37</v>
      </c>
      <c r="B37" s="123" t="s">
        <v>54</v>
      </c>
      <c r="C37" s="82">
        <v>111010</v>
      </c>
      <c r="D37" s="82">
        <v>12860</v>
      </c>
      <c r="E37" s="81">
        <f t="shared" si="4"/>
        <v>0.11584541933159175</v>
      </c>
      <c r="F37" s="82">
        <v>2630</v>
      </c>
      <c r="G37" s="82">
        <v>340</v>
      </c>
      <c r="H37" s="82">
        <v>344.59296994396334</v>
      </c>
      <c r="I37" s="82">
        <v>2970</v>
      </c>
      <c r="J37" s="82">
        <v>95530</v>
      </c>
      <c r="K37" s="82">
        <v>12520</v>
      </c>
      <c r="L37" s="82">
        <v>12516.32419765665</v>
      </c>
      <c r="M37" s="82">
        <v>108040</v>
      </c>
      <c r="N37" s="123" t="s">
        <v>54</v>
      </c>
      <c r="O37" s="82">
        <v>0</v>
      </c>
      <c r="P37" s="120" t="s">
        <v>146</v>
      </c>
      <c r="Q37" s="88">
        <v>0</v>
      </c>
      <c r="R37" s="88">
        <v>0</v>
      </c>
      <c r="S37" s="82">
        <v>0</v>
      </c>
      <c r="T37" s="110" t="s">
        <v>146</v>
      </c>
      <c r="U37" s="82">
        <v>0</v>
      </c>
      <c r="V37" s="82">
        <v>0</v>
      </c>
      <c r="W37" s="81">
        <f t="shared" si="1"/>
        <v>0.13102394294447275</v>
      </c>
      <c r="X37"/>
      <c r="Y37"/>
      <c r="Z37" s="2">
        <f t="shared" si="5"/>
        <v>232260.91716760059</v>
      </c>
      <c r="AA37" s="2">
        <f t="shared" si="6"/>
        <v>-219400.91716760059</v>
      </c>
      <c r="AD37" s="99">
        <v>0</v>
      </c>
    </row>
    <row r="38" spans="1:30">
      <c r="A38" s="1">
        <v>38</v>
      </c>
      <c r="B38" s="123" t="s">
        <v>55</v>
      </c>
      <c r="C38" s="82">
        <v>9620</v>
      </c>
      <c r="D38" s="82">
        <v>0</v>
      </c>
      <c r="E38" s="81">
        <f t="shared" si="4"/>
        <v>0</v>
      </c>
      <c r="F38" s="82">
        <v>0</v>
      </c>
      <c r="G38" s="82">
        <v>0</v>
      </c>
      <c r="H38" s="82">
        <v>0</v>
      </c>
      <c r="I38" s="82">
        <v>0</v>
      </c>
      <c r="J38" s="82">
        <v>6860</v>
      </c>
      <c r="K38" s="82">
        <v>0</v>
      </c>
      <c r="L38" s="82">
        <v>0</v>
      </c>
      <c r="M38" s="82">
        <v>6860</v>
      </c>
      <c r="N38" s="123" t="s">
        <v>55</v>
      </c>
      <c r="O38" s="82">
        <v>0</v>
      </c>
      <c r="P38" s="82">
        <v>0</v>
      </c>
      <c r="Q38" s="88">
        <v>0</v>
      </c>
      <c r="R38" s="88">
        <v>0</v>
      </c>
      <c r="S38" s="82">
        <v>2750</v>
      </c>
      <c r="T38" s="82">
        <v>0</v>
      </c>
      <c r="U38" s="82">
        <v>0</v>
      </c>
      <c r="V38" s="82">
        <v>2750</v>
      </c>
      <c r="W38" s="81">
        <f t="shared" si="1"/>
        <v>0</v>
      </c>
      <c r="X38"/>
      <c r="Y38"/>
      <c r="Z38" s="2">
        <f t="shared" si="5"/>
        <v>16470</v>
      </c>
      <c r="AA38" s="2">
        <f t="shared" si="6"/>
        <v>-16470</v>
      </c>
      <c r="AD38" s="99">
        <v>2753</v>
      </c>
    </row>
    <row r="39" spans="1:30">
      <c r="A39" s="1">
        <v>39</v>
      </c>
      <c r="B39" s="123" t="s">
        <v>56</v>
      </c>
      <c r="C39" s="82">
        <v>76580</v>
      </c>
      <c r="D39" s="82">
        <v>44290</v>
      </c>
      <c r="E39" s="81">
        <f t="shared" si="4"/>
        <v>0.57834943849569076</v>
      </c>
      <c r="F39" s="82">
        <v>1880</v>
      </c>
      <c r="G39" s="82">
        <v>2580</v>
      </c>
      <c r="H39" s="82">
        <v>2582.7832146175283</v>
      </c>
      <c r="I39" s="82">
        <v>4470</v>
      </c>
      <c r="J39" s="82">
        <v>17390</v>
      </c>
      <c r="K39" s="82">
        <v>23860</v>
      </c>
      <c r="L39" s="82">
        <v>23858.168473211517</v>
      </c>
      <c r="M39" s="82">
        <v>41250</v>
      </c>
      <c r="N39" s="123" t="s">
        <v>56</v>
      </c>
      <c r="O39" s="82">
        <v>0</v>
      </c>
      <c r="P39" s="120" t="s">
        <v>146</v>
      </c>
      <c r="Q39" s="88">
        <v>0</v>
      </c>
      <c r="R39" s="88">
        <v>0</v>
      </c>
      <c r="S39" s="82">
        <v>13020</v>
      </c>
      <c r="T39" s="82">
        <v>17850</v>
      </c>
      <c r="U39" s="82">
        <v>17854.534840507895</v>
      </c>
      <c r="V39" s="82">
        <v>30870</v>
      </c>
      <c r="W39" s="81">
        <f t="shared" si="1"/>
        <v>1.3716320842366057</v>
      </c>
      <c r="X39"/>
      <c r="Y39"/>
      <c r="Z39" s="2">
        <f t="shared" si="5"/>
        <v>146860.95168782905</v>
      </c>
      <c r="AA39" s="2">
        <f t="shared" si="6"/>
        <v>-102570.95168782905</v>
      </c>
      <c r="AD39" s="99">
        <v>13017</v>
      </c>
    </row>
    <row r="40" spans="1:30">
      <c r="A40" s="1">
        <v>40</v>
      </c>
      <c r="B40" s="123" t="s">
        <v>57</v>
      </c>
      <c r="C40" s="82">
        <v>56290</v>
      </c>
      <c r="D40" s="82">
        <v>8520</v>
      </c>
      <c r="E40" s="81">
        <f t="shared" si="4"/>
        <v>0.15135903357612365</v>
      </c>
      <c r="F40" s="82">
        <v>580</v>
      </c>
      <c r="G40" s="82">
        <v>100</v>
      </c>
      <c r="H40" s="82">
        <v>102.91061335566256</v>
      </c>
      <c r="I40" s="82">
        <v>680</v>
      </c>
      <c r="J40" s="82">
        <v>46440</v>
      </c>
      <c r="K40" s="82">
        <v>8280</v>
      </c>
      <c r="L40" s="82">
        <v>8282.0749424324895</v>
      </c>
      <c r="M40" s="82">
        <v>54720</v>
      </c>
      <c r="N40" s="123" t="s">
        <v>57</v>
      </c>
      <c r="O40" s="82">
        <v>0</v>
      </c>
      <c r="P40" s="120" t="s">
        <v>146</v>
      </c>
      <c r="Q40" s="88">
        <v>0</v>
      </c>
      <c r="R40" s="88">
        <v>0</v>
      </c>
      <c r="S40" s="82">
        <v>760</v>
      </c>
      <c r="T40" s="82">
        <v>140</v>
      </c>
      <c r="U40" s="82">
        <v>136.08457190705465</v>
      </c>
      <c r="V40" s="82">
        <v>900</v>
      </c>
      <c r="W40" s="81">
        <f t="shared" si="1"/>
        <v>0.17835461586769941</v>
      </c>
      <c r="X40"/>
      <c r="Y40"/>
      <c r="Z40" s="2">
        <f t="shared" si="5"/>
        <v>119504.98555578815</v>
      </c>
      <c r="AA40" s="2">
        <f t="shared" si="6"/>
        <v>-110984.98555578815</v>
      </c>
      <c r="AD40" s="99">
        <v>763</v>
      </c>
    </row>
    <row r="41" spans="1:30">
      <c r="A41" s="1">
        <v>41</v>
      </c>
      <c r="B41" s="123" t="s">
        <v>58</v>
      </c>
      <c r="C41" s="82">
        <v>48990</v>
      </c>
      <c r="D41" s="82">
        <v>20000</v>
      </c>
      <c r="E41" s="81">
        <f t="shared" si="4"/>
        <v>0.4082465809348847</v>
      </c>
      <c r="F41" s="82">
        <v>9500</v>
      </c>
      <c r="G41" s="82">
        <v>6550</v>
      </c>
      <c r="H41" s="82">
        <v>6553.2942393928943</v>
      </c>
      <c r="I41" s="82">
        <v>16050</v>
      </c>
      <c r="J41" s="82">
        <v>19500</v>
      </c>
      <c r="K41" s="82">
        <v>13450</v>
      </c>
      <c r="L41" s="82">
        <v>13452.224905139705</v>
      </c>
      <c r="M41" s="82">
        <v>32950</v>
      </c>
      <c r="N41" s="123" t="s">
        <v>58</v>
      </c>
      <c r="O41" s="82">
        <v>0</v>
      </c>
      <c r="P41" s="120" t="s">
        <v>146</v>
      </c>
      <c r="Q41" s="88">
        <v>0</v>
      </c>
      <c r="R41" s="88">
        <v>0</v>
      </c>
      <c r="S41" s="82">
        <v>0</v>
      </c>
      <c r="T41" s="110" t="s">
        <v>146</v>
      </c>
      <c r="U41" s="82">
        <v>0</v>
      </c>
      <c r="V41" s="82">
        <v>0</v>
      </c>
      <c r="W41" s="81">
        <f t="shared" si="1"/>
        <v>0.68989306657468097</v>
      </c>
      <c r="X41"/>
      <c r="Y41"/>
      <c r="Z41" s="2">
        <f t="shared" si="5"/>
        <v>108505.51914453261</v>
      </c>
      <c r="AA41" s="2">
        <f t="shared" si="6"/>
        <v>-88505.519144532605</v>
      </c>
      <c r="AD41" s="99">
        <v>0</v>
      </c>
    </row>
    <row r="42" spans="1:30">
      <c r="A42" s="1">
        <v>42</v>
      </c>
      <c r="B42" s="123" t="s">
        <v>59</v>
      </c>
      <c r="C42" s="82">
        <v>169700</v>
      </c>
      <c r="D42" s="82">
        <v>65280</v>
      </c>
      <c r="E42" s="81">
        <f t="shared" si="4"/>
        <v>0.3846788450206246</v>
      </c>
      <c r="F42" s="82">
        <v>23330</v>
      </c>
      <c r="G42" s="82">
        <v>14580</v>
      </c>
      <c r="H42" s="82">
        <v>14584.534763455276</v>
      </c>
      <c r="I42" s="82">
        <v>37910</v>
      </c>
      <c r="J42" s="82">
        <v>6990</v>
      </c>
      <c r="K42" s="82">
        <v>4370</v>
      </c>
      <c r="L42" s="82">
        <v>4371.796973759816</v>
      </c>
      <c r="M42" s="82">
        <v>11360</v>
      </c>
      <c r="N42" s="123" t="s">
        <v>59</v>
      </c>
      <c r="O42" s="82">
        <v>40340</v>
      </c>
      <c r="P42" s="82">
        <v>25220</v>
      </c>
      <c r="Q42" s="88">
        <v>25217.385175253781</v>
      </c>
      <c r="R42" s="88">
        <v>65550</v>
      </c>
      <c r="S42" s="82">
        <v>33770</v>
      </c>
      <c r="T42" s="82">
        <v>21110</v>
      </c>
      <c r="U42" s="82">
        <v>21108.783757900786</v>
      </c>
      <c r="V42" s="82">
        <v>54870</v>
      </c>
      <c r="W42" s="81">
        <f t="shared" si="1"/>
        <v>0.62516759241524611</v>
      </c>
      <c r="X42"/>
      <c r="Y42"/>
      <c r="Z42" s="2">
        <f t="shared" si="5"/>
        <v>305373.7169124689</v>
      </c>
      <c r="AA42" s="2">
        <f t="shared" si="6"/>
        <v>-240093.7169124689</v>
      </c>
      <c r="AD42" s="99">
        <v>74102</v>
      </c>
    </row>
    <row r="43" spans="1:30">
      <c r="A43" s="1">
        <v>44</v>
      </c>
      <c r="B43" s="123" t="s">
        <v>60</v>
      </c>
      <c r="C43" s="82">
        <v>25510</v>
      </c>
      <c r="D43" s="82">
        <v>6190</v>
      </c>
      <c r="E43" s="81">
        <f t="shared" si="4"/>
        <v>0.2426499411995296</v>
      </c>
      <c r="F43" s="82">
        <v>18360</v>
      </c>
      <c r="G43" s="82">
        <v>5880</v>
      </c>
      <c r="H43" s="82">
        <v>5881.1407867494827</v>
      </c>
      <c r="I43" s="82">
        <v>24240</v>
      </c>
      <c r="J43" s="82">
        <v>0</v>
      </c>
      <c r="K43" s="110" t="s">
        <v>146</v>
      </c>
      <c r="L43" s="82">
        <v>0</v>
      </c>
      <c r="M43" s="82">
        <v>0</v>
      </c>
      <c r="N43" s="123" t="s">
        <v>60</v>
      </c>
      <c r="O43" s="82">
        <v>0</v>
      </c>
      <c r="P43" s="120" t="s">
        <v>146</v>
      </c>
      <c r="Q43" s="88">
        <v>0</v>
      </c>
      <c r="R43" s="88">
        <v>0</v>
      </c>
      <c r="S43" s="82">
        <v>960</v>
      </c>
      <c r="T43" s="82">
        <v>310</v>
      </c>
      <c r="U43" s="82">
        <v>307.57763975155279</v>
      </c>
      <c r="V43" s="82">
        <v>1270</v>
      </c>
      <c r="W43" s="81">
        <f t="shared" si="1"/>
        <v>0.32039337474120083</v>
      </c>
      <c r="X43"/>
      <c r="Y43"/>
      <c r="Z43" s="2">
        <f t="shared" si="5"/>
        <v>37271.140786749485</v>
      </c>
      <c r="AA43" s="2">
        <f t="shared" si="6"/>
        <v>-31081.140786749485</v>
      </c>
      <c r="AD43" s="99">
        <v>960</v>
      </c>
    </row>
    <row r="44" spans="1:30">
      <c r="A44" s="1">
        <v>45</v>
      </c>
      <c r="B44" s="123" t="s">
        <v>62</v>
      </c>
      <c r="C44" s="82">
        <v>73500</v>
      </c>
      <c r="D44" s="82">
        <v>0</v>
      </c>
      <c r="E44" s="81">
        <f t="shared" si="4"/>
        <v>0</v>
      </c>
      <c r="F44" s="82">
        <v>0</v>
      </c>
      <c r="G44" s="82">
        <v>0</v>
      </c>
      <c r="H44" s="82">
        <v>0</v>
      </c>
      <c r="I44" s="82">
        <v>0</v>
      </c>
      <c r="J44" s="82">
        <v>73500</v>
      </c>
      <c r="K44" s="82">
        <v>0</v>
      </c>
      <c r="L44" s="82">
        <v>0</v>
      </c>
      <c r="M44" s="82">
        <v>73500</v>
      </c>
      <c r="N44" s="123" t="s">
        <v>62</v>
      </c>
      <c r="O44" s="82">
        <v>0</v>
      </c>
      <c r="P44" s="82">
        <v>0</v>
      </c>
      <c r="Q44" s="88">
        <v>0</v>
      </c>
      <c r="R44" s="88">
        <v>0</v>
      </c>
      <c r="S44" s="82">
        <v>0</v>
      </c>
      <c r="T44" s="82">
        <v>0</v>
      </c>
      <c r="U44" s="82">
        <v>0</v>
      </c>
      <c r="V44" s="82">
        <v>0</v>
      </c>
      <c r="W44" s="81">
        <f t="shared" si="1"/>
        <v>0</v>
      </c>
      <c r="X44"/>
      <c r="Y44"/>
      <c r="Z44" s="2">
        <f t="shared" si="5"/>
        <v>147000</v>
      </c>
      <c r="AA44" s="2">
        <f t="shared" si="6"/>
        <v>-147000</v>
      </c>
      <c r="AD44" s="99">
        <v>0</v>
      </c>
    </row>
    <row r="45" spans="1:30">
      <c r="A45" s="1">
        <v>46</v>
      </c>
      <c r="B45" s="123" t="s">
        <v>63</v>
      </c>
      <c r="C45" s="82">
        <v>7750</v>
      </c>
      <c r="D45" s="82">
        <v>0</v>
      </c>
      <c r="E45" s="81">
        <f t="shared" si="4"/>
        <v>0</v>
      </c>
      <c r="F45" s="82">
        <v>2900</v>
      </c>
      <c r="G45" s="82">
        <v>0</v>
      </c>
      <c r="H45" s="82">
        <v>0</v>
      </c>
      <c r="I45" s="82">
        <v>2900</v>
      </c>
      <c r="J45" s="82">
        <v>2420</v>
      </c>
      <c r="K45" s="82">
        <v>0</v>
      </c>
      <c r="L45" s="82">
        <v>0</v>
      </c>
      <c r="M45" s="82">
        <v>2420</v>
      </c>
      <c r="N45" s="123" t="s">
        <v>63</v>
      </c>
      <c r="O45" s="82">
        <v>80</v>
      </c>
      <c r="P45" s="82">
        <v>0</v>
      </c>
      <c r="Q45" s="88">
        <v>0</v>
      </c>
      <c r="R45" s="88">
        <v>80</v>
      </c>
      <c r="S45" s="82">
        <v>2350</v>
      </c>
      <c r="T45" s="82">
        <v>0</v>
      </c>
      <c r="U45" s="82">
        <v>0</v>
      </c>
      <c r="V45" s="82">
        <v>2350</v>
      </c>
      <c r="W45" s="81">
        <f t="shared" si="1"/>
        <v>0</v>
      </c>
      <c r="X45"/>
      <c r="Y45"/>
      <c r="Z45" s="2">
        <f t="shared" si="5"/>
        <v>10250</v>
      </c>
      <c r="AA45" s="2">
        <f t="shared" si="6"/>
        <v>-10250</v>
      </c>
      <c r="AD45" s="99">
        <v>2430</v>
      </c>
    </row>
    <row r="46" spans="1:30">
      <c r="A46" s="1">
        <v>47</v>
      </c>
      <c r="B46" s="123" t="s">
        <v>64</v>
      </c>
      <c r="C46" s="82">
        <v>88420</v>
      </c>
      <c r="D46" s="82">
        <v>3940</v>
      </c>
      <c r="E46" s="81">
        <f t="shared" si="4"/>
        <v>4.4560054286360555E-2</v>
      </c>
      <c r="F46" s="82">
        <v>290</v>
      </c>
      <c r="G46" s="82">
        <v>10</v>
      </c>
      <c r="H46" s="82">
        <v>13.338541666666666</v>
      </c>
      <c r="I46" s="82">
        <v>300</v>
      </c>
      <c r="J46" s="82">
        <v>81340</v>
      </c>
      <c r="K46" s="82">
        <v>3790</v>
      </c>
      <c r="L46" s="82">
        <v>3793.602509469697</v>
      </c>
      <c r="M46" s="82">
        <v>85130</v>
      </c>
      <c r="N46" s="123" t="s">
        <v>64</v>
      </c>
      <c r="O46" s="82">
        <v>0</v>
      </c>
      <c r="P46" s="120" t="s">
        <v>146</v>
      </c>
      <c r="Q46" s="88">
        <v>0</v>
      </c>
      <c r="R46" s="88">
        <v>0</v>
      </c>
      <c r="S46" s="82">
        <v>2850</v>
      </c>
      <c r="T46" s="82">
        <v>130</v>
      </c>
      <c r="U46" s="82">
        <v>133.01231060606059</v>
      </c>
      <c r="V46" s="82">
        <v>2990</v>
      </c>
      <c r="W46" s="81">
        <f t="shared" si="1"/>
        <v>4.6638257575757576E-2</v>
      </c>
      <c r="X46"/>
      <c r="Y46"/>
      <c r="Z46" s="2">
        <f t="shared" si="5"/>
        <v>177356.94105113635</v>
      </c>
      <c r="AA46" s="2">
        <f t="shared" si="6"/>
        <v>-173416.94105113635</v>
      </c>
      <c r="AD46" s="99">
        <v>2852</v>
      </c>
    </row>
    <row r="47" spans="1:30">
      <c r="A47" s="1">
        <v>48</v>
      </c>
      <c r="B47" s="123" t="s">
        <v>65</v>
      </c>
      <c r="C47" s="82">
        <v>163980</v>
      </c>
      <c r="D47" s="82">
        <v>29960</v>
      </c>
      <c r="E47" s="81">
        <f t="shared" si="4"/>
        <v>0.18270520795218928</v>
      </c>
      <c r="F47" s="82">
        <v>23300</v>
      </c>
      <c r="G47" s="82">
        <v>5210</v>
      </c>
      <c r="H47" s="82">
        <v>5208.4617221310255</v>
      </c>
      <c r="I47" s="82">
        <v>28510</v>
      </c>
      <c r="J47" s="82">
        <v>33190</v>
      </c>
      <c r="K47" s="82">
        <v>7420</v>
      </c>
      <c r="L47" s="82">
        <v>7418.4644082972691</v>
      </c>
      <c r="M47" s="82">
        <v>40600</v>
      </c>
      <c r="N47" s="123" t="s">
        <v>65</v>
      </c>
      <c r="O47" s="82">
        <v>38550</v>
      </c>
      <c r="P47" s="82">
        <v>8620</v>
      </c>
      <c r="Q47" s="88">
        <v>8618.2504103865103</v>
      </c>
      <c r="R47" s="88">
        <v>47170</v>
      </c>
      <c r="S47" s="82">
        <v>38990</v>
      </c>
      <c r="T47" s="82">
        <v>8720</v>
      </c>
      <c r="U47" s="82">
        <v>8716.1647515296227</v>
      </c>
      <c r="V47" s="82">
        <v>47710</v>
      </c>
      <c r="W47" s="81">
        <f t="shared" si="1"/>
        <v>0.22354872407103418</v>
      </c>
      <c r="X47"/>
      <c r="Y47"/>
      <c r="Z47" s="2">
        <f t="shared" si="5"/>
        <v>278225.17654081481</v>
      </c>
      <c r="AA47" s="2">
        <f t="shared" si="6"/>
        <v>-248265.17654081481</v>
      </c>
      <c r="AD47" s="99">
        <v>77542</v>
      </c>
    </row>
    <row r="48" spans="1:30">
      <c r="A48" s="1">
        <v>49</v>
      </c>
      <c r="B48" s="123" t="s">
        <v>66</v>
      </c>
      <c r="C48" s="82">
        <v>35570</v>
      </c>
      <c r="D48" s="82">
        <v>30120</v>
      </c>
      <c r="E48" s="81">
        <f t="shared" si="4"/>
        <v>0.84678099522069161</v>
      </c>
      <c r="F48" s="82">
        <v>0</v>
      </c>
      <c r="G48" s="110" t="s">
        <v>146</v>
      </c>
      <c r="H48" s="82">
        <v>0</v>
      </c>
      <c r="I48" s="82">
        <v>0</v>
      </c>
      <c r="J48" s="82">
        <v>0</v>
      </c>
      <c r="K48" s="110" t="s">
        <v>146</v>
      </c>
      <c r="L48" s="82">
        <v>0</v>
      </c>
      <c r="M48" s="82">
        <v>0</v>
      </c>
      <c r="N48" s="123" t="s">
        <v>66</v>
      </c>
      <c r="O48" s="82">
        <v>0</v>
      </c>
      <c r="P48" s="120" t="s">
        <v>146</v>
      </c>
      <c r="Q48" s="88">
        <v>0</v>
      </c>
      <c r="R48" s="88">
        <v>0</v>
      </c>
      <c r="S48" s="82">
        <v>5440</v>
      </c>
      <c r="T48" s="82">
        <v>30090</v>
      </c>
      <c r="U48" s="82">
        <v>30086.840366972476</v>
      </c>
      <c r="V48" s="82">
        <v>35530</v>
      </c>
      <c r="W48" s="81">
        <f t="shared" si="1"/>
        <v>5.526605504587156</v>
      </c>
      <c r="X48"/>
      <c r="Y48"/>
      <c r="Z48" s="2">
        <f t="shared" si="5"/>
        <v>35530</v>
      </c>
      <c r="AA48" s="2">
        <f t="shared" si="6"/>
        <v>-5410</v>
      </c>
      <c r="AD48" s="99">
        <v>5444</v>
      </c>
    </row>
    <row r="49" spans="1:30">
      <c r="A49" s="1">
        <v>50</v>
      </c>
      <c r="B49" s="123" t="s">
        <v>67</v>
      </c>
      <c r="C49" s="82">
        <v>8200</v>
      </c>
      <c r="D49" s="82">
        <v>8200</v>
      </c>
      <c r="E49" s="81">
        <f t="shared" si="4"/>
        <v>1</v>
      </c>
      <c r="F49" s="82">
        <v>0</v>
      </c>
      <c r="G49" s="110" t="s">
        <v>146</v>
      </c>
      <c r="H49" s="82">
        <v>0</v>
      </c>
      <c r="I49" s="82">
        <v>0</v>
      </c>
      <c r="J49" s="82">
        <v>0</v>
      </c>
      <c r="K49" s="110" t="s">
        <v>146</v>
      </c>
      <c r="L49" s="82">
        <v>0</v>
      </c>
      <c r="M49" s="82">
        <v>0</v>
      </c>
      <c r="N49" s="123" t="s">
        <v>67</v>
      </c>
      <c r="O49" s="82">
        <v>0</v>
      </c>
      <c r="P49" s="120" t="s">
        <v>146</v>
      </c>
      <c r="Q49" s="88">
        <v>0</v>
      </c>
      <c r="R49" s="88">
        <v>0</v>
      </c>
      <c r="S49" s="82">
        <v>0</v>
      </c>
      <c r="T49" s="110" t="s">
        <v>146</v>
      </c>
      <c r="U49" s="82">
        <v>0</v>
      </c>
      <c r="V49" s="82">
        <v>0</v>
      </c>
      <c r="W49" s="120" t="s">
        <v>147</v>
      </c>
      <c r="X49"/>
      <c r="Y49"/>
      <c r="Z49" s="2">
        <f t="shared" si="5"/>
        <v>0</v>
      </c>
      <c r="AA49" s="2">
        <f t="shared" si="6"/>
        <v>8200</v>
      </c>
      <c r="AD49" s="99">
        <v>0</v>
      </c>
    </row>
    <row r="50" spans="1:30">
      <c r="A50" s="1">
        <v>51</v>
      </c>
      <c r="B50" s="123" t="s">
        <v>68</v>
      </c>
      <c r="C50" s="82">
        <v>70320</v>
      </c>
      <c r="D50" s="82">
        <v>3460</v>
      </c>
      <c r="E50" s="81">
        <f t="shared" si="4"/>
        <v>4.9203640500568829E-2</v>
      </c>
      <c r="F50" s="82">
        <v>2110</v>
      </c>
      <c r="G50" s="82">
        <v>110</v>
      </c>
      <c r="H50" s="82">
        <v>108.93359258151361</v>
      </c>
      <c r="I50" s="82">
        <v>2210</v>
      </c>
      <c r="J50" s="82">
        <v>63940</v>
      </c>
      <c r="K50" s="82">
        <v>3310</v>
      </c>
      <c r="L50" s="82">
        <v>3309.0454681423871</v>
      </c>
      <c r="M50" s="82">
        <v>67250</v>
      </c>
      <c r="N50" s="123" t="s">
        <v>68</v>
      </c>
      <c r="O50" s="82">
        <v>100</v>
      </c>
      <c r="P50" s="82">
        <v>10</v>
      </c>
      <c r="Q50" s="88">
        <v>5.3302422973377208</v>
      </c>
      <c r="R50" s="88">
        <v>110</v>
      </c>
      <c r="S50" s="82">
        <v>710</v>
      </c>
      <c r="T50" s="82">
        <v>40</v>
      </c>
      <c r="U50" s="82">
        <v>36.690696978761586</v>
      </c>
      <c r="V50" s="82">
        <v>750</v>
      </c>
      <c r="W50" s="81">
        <f>D50/(C50-D50)</f>
        <v>5.1749925216871072E-2</v>
      </c>
      <c r="X50"/>
      <c r="Y50"/>
      <c r="Z50" s="2">
        <f t="shared" si="5"/>
        <v>141213.30930302126</v>
      </c>
      <c r="AA50" s="2">
        <f t="shared" si="6"/>
        <v>-137753.30930302126</v>
      </c>
      <c r="AD50" s="99">
        <v>812</v>
      </c>
    </row>
    <row r="51" spans="1:30">
      <c r="A51" s="1">
        <v>53</v>
      </c>
      <c r="B51" s="123" t="s">
        <v>69</v>
      </c>
      <c r="C51" s="82">
        <v>82520</v>
      </c>
      <c r="D51" s="82">
        <v>66210</v>
      </c>
      <c r="E51" s="81">
        <f t="shared" si="4"/>
        <v>0.80235094522539985</v>
      </c>
      <c r="F51" s="82">
        <v>7100</v>
      </c>
      <c r="G51" s="82">
        <v>28800</v>
      </c>
      <c r="H51" s="82">
        <v>28801.958920907422</v>
      </c>
      <c r="I51" s="82">
        <v>35900</v>
      </c>
      <c r="J51" s="82">
        <v>9130</v>
      </c>
      <c r="K51" s="82">
        <v>37060</v>
      </c>
      <c r="L51" s="82">
        <v>37058.92642550583</v>
      </c>
      <c r="M51" s="82">
        <v>46190</v>
      </c>
      <c r="N51" s="123" t="s">
        <v>69</v>
      </c>
      <c r="O51" s="82">
        <v>0</v>
      </c>
      <c r="P51" s="120" t="s">
        <v>146</v>
      </c>
      <c r="Q51" s="88">
        <v>0</v>
      </c>
      <c r="R51" s="88">
        <v>0</v>
      </c>
      <c r="S51" s="82">
        <v>80</v>
      </c>
      <c r="T51" s="82">
        <v>340</v>
      </c>
      <c r="U51" s="82">
        <v>336.9362354383814</v>
      </c>
      <c r="V51" s="82">
        <v>420</v>
      </c>
      <c r="W51" s="81">
        <f>D51/(C51-D51)</f>
        <v>4.059472716125077</v>
      </c>
      <c r="X51"/>
      <c r="Y51"/>
      <c r="Z51" s="2">
        <f t="shared" si="5"/>
        <v>223360.88534641324</v>
      </c>
      <c r="AA51" s="2">
        <f t="shared" si="6"/>
        <v>-157150.88534641324</v>
      </c>
      <c r="AD51" s="99">
        <v>83</v>
      </c>
    </row>
    <row r="52" spans="1:30">
      <c r="A52" s="1">
        <v>54</v>
      </c>
      <c r="B52" s="123" t="s">
        <v>70</v>
      </c>
      <c r="C52" s="82">
        <v>46680</v>
      </c>
      <c r="D52" s="82">
        <v>660</v>
      </c>
      <c r="E52" s="81">
        <f t="shared" si="4"/>
        <v>1.4138817480719794E-2</v>
      </c>
      <c r="F52" s="82">
        <v>27500</v>
      </c>
      <c r="G52" s="82">
        <v>390</v>
      </c>
      <c r="H52" s="82">
        <v>394.35071707953063</v>
      </c>
      <c r="I52" s="82">
        <v>27890</v>
      </c>
      <c r="J52" s="82">
        <v>14390</v>
      </c>
      <c r="K52" s="82">
        <v>210</v>
      </c>
      <c r="L52" s="82">
        <v>206.37548891786179</v>
      </c>
      <c r="M52" s="82">
        <v>14600</v>
      </c>
      <c r="N52" s="123" t="s">
        <v>70</v>
      </c>
      <c r="O52" s="82">
        <v>650</v>
      </c>
      <c r="P52" s="82">
        <v>10</v>
      </c>
      <c r="Q52" s="88">
        <v>9.2790091264667538</v>
      </c>
      <c r="R52" s="88">
        <v>660</v>
      </c>
      <c r="S52" s="82">
        <v>3480</v>
      </c>
      <c r="T52" s="82">
        <v>50</v>
      </c>
      <c r="U52" s="82">
        <v>49.966101694915253</v>
      </c>
      <c r="V52" s="82">
        <v>3530</v>
      </c>
      <c r="W52" s="81">
        <f>D52/(C52-D52)</f>
        <v>1.4341590612777053E-2</v>
      </c>
      <c r="X52"/>
      <c r="Y52"/>
      <c r="Z52" s="2">
        <f t="shared" si="5"/>
        <v>62940.005215123863</v>
      </c>
      <c r="AA52" s="2">
        <f t="shared" si="6"/>
        <v>-62280.005215123863</v>
      </c>
      <c r="AD52" s="99">
        <v>4131</v>
      </c>
    </row>
    <row r="53" spans="1:30">
      <c r="A53" s="1">
        <v>55</v>
      </c>
      <c r="B53" s="123" t="s">
        <v>71</v>
      </c>
      <c r="C53" s="82">
        <v>30850</v>
      </c>
      <c r="D53" s="82">
        <v>24240</v>
      </c>
      <c r="E53" s="81">
        <f t="shared" si="4"/>
        <v>0.78573743922204209</v>
      </c>
      <c r="F53" s="82">
        <v>0</v>
      </c>
      <c r="G53" s="110" t="s">
        <v>146</v>
      </c>
      <c r="H53" s="82">
        <v>0</v>
      </c>
      <c r="I53" s="82">
        <v>0</v>
      </c>
      <c r="J53" s="82">
        <v>170</v>
      </c>
      <c r="K53" s="82">
        <v>630</v>
      </c>
      <c r="L53" s="82">
        <v>630.75340393343413</v>
      </c>
      <c r="M53" s="82">
        <v>800</v>
      </c>
      <c r="N53" s="123" t="s">
        <v>71</v>
      </c>
      <c r="O53" s="82">
        <v>0</v>
      </c>
      <c r="P53" s="120" t="s">
        <v>146</v>
      </c>
      <c r="Q53" s="88">
        <v>0</v>
      </c>
      <c r="R53" s="88">
        <v>0</v>
      </c>
      <c r="S53" s="82">
        <v>6440</v>
      </c>
      <c r="T53" s="82">
        <v>23610</v>
      </c>
      <c r="U53" s="82">
        <v>23605.579425113465</v>
      </c>
      <c r="V53" s="82">
        <v>30040</v>
      </c>
      <c r="W53" s="81">
        <f>D53/(C53-D53)</f>
        <v>3.6671709531013614</v>
      </c>
      <c r="X53"/>
      <c r="Y53"/>
      <c r="Z53" s="2">
        <f t="shared" si="5"/>
        <v>32280.753403933435</v>
      </c>
      <c r="AA53" s="2">
        <f t="shared" si="6"/>
        <v>-8040.753403933435</v>
      </c>
      <c r="AD53" s="99">
        <v>6437</v>
      </c>
    </row>
    <row r="54" spans="1:30">
      <c r="A54" s="78">
        <v>56</v>
      </c>
      <c r="B54" s="124" t="s">
        <v>72</v>
      </c>
      <c r="C54" s="83">
        <v>9790</v>
      </c>
      <c r="D54" s="83">
        <v>0</v>
      </c>
      <c r="E54" s="91">
        <f t="shared" si="4"/>
        <v>0</v>
      </c>
      <c r="F54" s="83">
        <v>2860</v>
      </c>
      <c r="G54" s="83">
        <v>0</v>
      </c>
      <c r="H54" s="82">
        <v>0</v>
      </c>
      <c r="I54" s="83">
        <v>2860</v>
      </c>
      <c r="J54" s="83">
        <v>2700</v>
      </c>
      <c r="K54" s="83">
        <v>0</v>
      </c>
      <c r="L54" s="82">
        <v>0</v>
      </c>
      <c r="M54" s="83">
        <v>2700</v>
      </c>
      <c r="N54" s="124" t="s">
        <v>72</v>
      </c>
      <c r="O54" s="83">
        <v>0</v>
      </c>
      <c r="P54" s="83">
        <v>0</v>
      </c>
      <c r="Q54" s="88">
        <v>0</v>
      </c>
      <c r="R54" s="128">
        <v>0</v>
      </c>
      <c r="S54" s="83">
        <v>4230</v>
      </c>
      <c r="T54" s="83">
        <v>0</v>
      </c>
      <c r="U54" s="82">
        <v>0</v>
      </c>
      <c r="V54" s="83">
        <v>4230</v>
      </c>
      <c r="W54" s="91">
        <f>D54/(C54-D54)</f>
        <v>0</v>
      </c>
      <c r="X54"/>
      <c r="Y54"/>
      <c r="AD54" s="99">
        <v>4230</v>
      </c>
    </row>
    <row r="55" spans="1:30" ht="7.15" customHeight="1">
      <c r="B55" s="123"/>
      <c r="C55" s="84"/>
      <c r="D55" s="82"/>
      <c r="E55" s="81"/>
      <c r="F55" s="82"/>
      <c r="G55" s="82"/>
      <c r="H55" s="84"/>
      <c r="I55" s="84"/>
      <c r="J55" s="82"/>
      <c r="K55" s="82"/>
      <c r="L55" s="82"/>
      <c r="M55" s="82"/>
      <c r="N55" s="123"/>
      <c r="O55" s="82"/>
      <c r="P55" s="82"/>
      <c r="Q55" s="88"/>
      <c r="R55" s="88"/>
      <c r="S55" s="82"/>
      <c r="T55" s="82"/>
      <c r="U55" s="82"/>
      <c r="V55" s="82"/>
      <c r="W55" s="82"/>
      <c r="X55"/>
      <c r="Y55"/>
    </row>
    <row r="56" spans="1:30" s="4" customFormat="1" ht="15.75" thickBot="1">
      <c r="B56" s="125" t="s">
        <v>20</v>
      </c>
      <c r="C56" s="85">
        <v>3827650</v>
      </c>
      <c r="D56" s="85">
        <v>1581760</v>
      </c>
      <c r="E56" s="86">
        <f>D56/C56</f>
        <v>0.41324572518385955</v>
      </c>
      <c r="F56" s="85">
        <v>711550</v>
      </c>
      <c r="G56" s="105">
        <f>SUM(G4:G54)</f>
        <v>825790</v>
      </c>
      <c r="H56" s="111"/>
      <c r="I56" s="111">
        <f>SUM(I4:I54)</f>
        <v>1537360</v>
      </c>
      <c r="J56" s="85">
        <v>1083120</v>
      </c>
      <c r="K56" s="105">
        <f>SUM(K4:K54)</f>
        <v>339010</v>
      </c>
      <c r="L56" s="105"/>
      <c r="M56" s="105">
        <f>SUM(M4:M54)</f>
        <v>1422120</v>
      </c>
      <c r="N56" s="125" t="s">
        <v>20</v>
      </c>
      <c r="O56" s="85">
        <v>196610</v>
      </c>
      <c r="P56" s="105">
        <f>SUM(P4:P54)</f>
        <v>151430</v>
      </c>
      <c r="Q56" s="117"/>
      <c r="R56" s="117">
        <f>SUM(R4:R54)</f>
        <v>348030</v>
      </c>
      <c r="S56" s="85">
        <v>254620</v>
      </c>
      <c r="T56" s="105">
        <f t="shared" ref="T56" si="7">SUM(T4:T54)</f>
        <v>257270</v>
      </c>
      <c r="U56" s="105"/>
      <c r="V56" s="105">
        <f t="shared" ref="V56" si="8">SUM(V4:V54)</f>
        <v>511870</v>
      </c>
      <c r="W56" s="121">
        <f>D56/(C56-D56)</f>
        <v>0.70429094924506541</v>
      </c>
      <c r="Z56" s="106">
        <f>SUM(Z4:Z53)</f>
        <v>7719171.9079130534</v>
      </c>
      <c r="AA56" s="95">
        <f>SUM(AA4:AA53)</f>
        <v>-6137421.9079130515</v>
      </c>
      <c r="AD56" s="100">
        <f>SUM(AD4:AD54)</f>
        <v>451231</v>
      </c>
    </row>
    <row r="57" spans="1:30" hidden="1">
      <c r="B57" s="88"/>
      <c r="C57" s="88"/>
      <c r="D57" s="88"/>
      <c r="E57" s="88"/>
      <c r="F57" s="88"/>
      <c r="G57" s="88"/>
      <c r="H57" s="88"/>
      <c r="I57" s="88"/>
      <c r="J57" s="88"/>
      <c r="K57" s="88"/>
      <c r="L57" s="88"/>
      <c r="M57" s="88"/>
      <c r="N57" s="88"/>
      <c r="O57" s="88"/>
      <c r="P57" s="88"/>
      <c r="Q57" s="88"/>
      <c r="R57" s="88"/>
      <c r="S57" s="88"/>
      <c r="T57" s="88"/>
      <c r="U57" s="88"/>
      <c r="V57" s="88"/>
      <c r="W57" s="88"/>
      <c r="X57" s="88"/>
      <c r="Y57" s="88"/>
    </row>
    <row r="58" spans="1:30" hidden="1">
      <c r="B58" s="88"/>
      <c r="C58" s="88"/>
      <c r="D58" s="88"/>
      <c r="E58" s="88"/>
      <c r="F58" s="88"/>
      <c r="G58" s="88"/>
      <c r="H58" s="88"/>
      <c r="I58" s="88"/>
      <c r="J58" s="88"/>
      <c r="K58" s="88"/>
      <c r="L58" s="88"/>
      <c r="M58" s="88"/>
      <c r="N58" s="88"/>
      <c r="O58" s="88"/>
      <c r="P58" s="88"/>
      <c r="Q58" s="88"/>
      <c r="R58" s="88"/>
      <c r="S58" s="88"/>
      <c r="T58" s="88"/>
      <c r="U58" s="88"/>
      <c r="V58" s="88"/>
      <c r="W58" s="88"/>
      <c r="X58" s="88"/>
      <c r="Y58" s="88" t="e">
        <f>COUNTIF(#REF!, "&gt;40%")</f>
        <v>#REF!</v>
      </c>
    </row>
    <row r="59" spans="1:30" hidden="1">
      <c r="B59" s="88"/>
      <c r="C59" s="88"/>
      <c r="D59" s="88"/>
      <c r="E59" s="88"/>
      <c r="F59" s="88"/>
      <c r="G59" s="88"/>
      <c r="H59" s="88"/>
      <c r="I59" s="88"/>
      <c r="J59" s="88"/>
      <c r="K59" s="88"/>
      <c r="L59" s="88"/>
      <c r="M59" s="88"/>
      <c r="N59" s="88"/>
      <c r="O59" s="88"/>
      <c r="P59" s="88"/>
      <c r="Q59" s="88"/>
      <c r="R59" s="88"/>
      <c r="S59" s="88"/>
      <c r="T59" s="88"/>
      <c r="U59" s="88"/>
      <c r="V59" s="88"/>
      <c r="W59" s="88"/>
      <c r="X59" s="88"/>
      <c r="Y59" s="88" t="e">
        <f>COUNTIF(#REF!, "&gt;50%")</f>
        <v>#REF!</v>
      </c>
    </row>
    <row r="60" spans="1:30" ht="7.15" customHeight="1">
      <c r="B60" s="88"/>
      <c r="C60" s="88"/>
      <c r="D60" s="88"/>
      <c r="E60" s="88"/>
      <c r="F60" s="88"/>
      <c r="G60" s="88"/>
      <c r="H60" s="88"/>
      <c r="I60" s="88"/>
      <c r="J60" s="88"/>
      <c r="K60" s="88"/>
      <c r="L60" s="88"/>
      <c r="M60" s="88"/>
      <c r="N60" s="88"/>
      <c r="O60" s="88"/>
      <c r="P60" s="88"/>
      <c r="Q60" s="88"/>
      <c r="R60" s="88"/>
      <c r="S60" s="88"/>
      <c r="T60" s="88"/>
      <c r="U60" s="88"/>
      <c r="V60" s="88"/>
      <c r="W60" s="88"/>
      <c r="X60" s="88"/>
      <c r="Y60" s="88"/>
    </row>
    <row r="61" spans="1:30">
      <c r="B61" s="384" t="s">
        <v>148</v>
      </c>
      <c r="C61" s="384"/>
      <c r="D61" s="384"/>
      <c r="E61" s="384"/>
      <c r="F61" s="384"/>
      <c r="G61" s="384"/>
      <c r="H61" s="384"/>
      <c r="I61" s="384"/>
      <c r="J61" s="384"/>
      <c r="K61" s="384"/>
      <c r="L61" s="384"/>
      <c r="M61" s="384"/>
      <c r="N61" s="384" t="s">
        <v>149</v>
      </c>
      <c r="O61" s="384"/>
      <c r="P61" s="384"/>
      <c r="Q61" s="384"/>
      <c r="R61" s="384"/>
      <c r="S61" s="384"/>
      <c r="T61" s="384"/>
      <c r="U61" s="384"/>
      <c r="V61" s="384"/>
      <c r="W61" s="384"/>
      <c r="X61" s="88"/>
      <c r="Y61" s="88"/>
    </row>
    <row r="62" spans="1:30">
      <c r="B62" s="384"/>
      <c r="C62" s="384"/>
      <c r="D62" s="384"/>
      <c r="E62" s="384"/>
      <c r="F62" s="384"/>
      <c r="G62" s="384"/>
      <c r="H62" s="384"/>
      <c r="I62" s="384"/>
      <c r="J62" s="384"/>
      <c r="K62" s="384"/>
      <c r="L62" s="384"/>
      <c r="M62" s="384"/>
      <c r="N62" s="384"/>
      <c r="O62" s="384"/>
      <c r="P62" s="384"/>
      <c r="Q62" s="384"/>
      <c r="R62" s="384"/>
      <c r="S62" s="384"/>
      <c r="T62" s="384"/>
      <c r="U62" s="384"/>
      <c r="V62" s="384"/>
      <c r="W62" s="384"/>
      <c r="X62" s="88"/>
      <c r="Y62" s="88"/>
    </row>
    <row r="63" spans="1:30">
      <c r="B63" s="118" t="s">
        <v>92</v>
      </c>
      <c r="C63" s="88"/>
      <c r="D63" s="88"/>
      <c r="E63" s="88"/>
      <c r="F63" s="88"/>
      <c r="G63" s="88"/>
      <c r="H63" s="88"/>
      <c r="I63" s="88"/>
      <c r="K63" s="88"/>
      <c r="L63" s="88"/>
      <c r="M63" s="88"/>
      <c r="N63" s="384"/>
      <c r="O63" s="384"/>
      <c r="P63" s="384"/>
      <c r="Q63" s="384"/>
      <c r="R63" s="384"/>
      <c r="S63" s="384"/>
      <c r="T63" s="384"/>
      <c r="U63" s="384"/>
      <c r="V63" s="384"/>
      <c r="W63" s="384"/>
      <c r="X63" s="88"/>
      <c r="Y63" s="88"/>
    </row>
    <row r="64" spans="1:30" ht="14.45" customHeight="1">
      <c r="C64" s="87"/>
      <c r="D64" s="87"/>
      <c r="E64" s="87"/>
      <c r="F64" s="87"/>
      <c r="G64" s="87"/>
      <c r="H64" s="87"/>
      <c r="I64" s="87"/>
      <c r="K64" s="87"/>
      <c r="L64" s="87"/>
      <c r="M64" s="87"/>
      <c r="N64" s="118" t="s">
        <v>92</v>
      </c>
      <c r="P64" s="87"/>
      <c r="Q64" s="87"/>
      <c r="R64" s="87"/>
      <c r="S64" s="87"/>
      <c r="T64" s="87"/>
      <c r="U64" s="87"/>
      <c r="V64" s="87"/>
      <c r="W64" s="87"/>
      <c r="X64" s="87"/>
    </row>
    <row r="65" spans="2:25" ht="14.45" customHeight="1">
      <c r="C65" s="104"/>
      <c r="D65" s="104"/>
      <c r="E65" s="104"/>
      <c r="F65" s="104"/>
      <c r="G65" s="104"/>
      <c r="H65" s="104"/>
      <c r="I65" s="104"/>
      <c r="K65" s="104"/>
      <c r="L65" s="104"/>
      <c r="M65" s="104"/>
      <c r="P65" s="104"/>
      <c r="Q65" s="104"/>
      <c r="R65" s="104"/>
      <c r="S65" s="104"/>
      <c r="T65" s="104"/>
      <c r="U65" s="104"/>
      <c r="V65" s="104"/>
      <c r="W65" s="104"/>
      <c r="X65" s="104"/>
      <c r="Y65" s="104"/>
    </row>
    <row r="66" spans="2:25" ht="9" customHeight="1">
      <c r="B66" s="88"/>
      <c r="C66" s="89"/>
      <c r="D66" s="89"/>
      <c r="E66" s="89"/>
      <c r="F66" s="89"/>
      <c r="G66" s="89"/>
      <c r="H66" s="89"/>
      <c r="I66" s="89"/>
      <c r="J66" s="89"/>
      <c r="K66" s="89"/>
      <c r="L66" s="89"/>
      <c r="M66" s="89"/>
      <c r="N66" s="89"/>
      <c r="O66" s="89"/>
      <c r="P66" s="89"/>
      <c r="Q66" s="89"/>
      <c r="R66" s="89"/>
      <c r="S66" s="89"/>
      <c r="T66" s="89"/>
      <c r="U66" s="89"/>
      <c r="V66" s="89"/>
      <c r="W66" s="89"/>
      <c r="X66" s="89"/>
      <c r="Y66" s="89"/>
    </row>
    <row r="68" spans="2:25">
      <c r="G68" s="108">
        <f>+G56/F56</f>
        <v>1.1605509099852436</v>
      </c>
      <c r="H68" s="127"/>
      <c r="I68" s="115">
        <f>SUM(F56,G56)</f>
        <v>1537340</v>
      </c>
      <c r="K68" s="109">
        <f>+K56/J56</f>
        <v>0.31299394342270476</v>
      </c>
      <c r="L68" s="127"/>
      <c r="M68" s="115">
        <f>SUM(J56,K56)</f>
        <v>1422130</v>
      </c>
      <c r="N68" s="115"/>
      <c r="P68" s="109">
        <f>+P56/O56</f>
        <v>0.77020497431463308</v>
      </c>
      <c r="Q68" s="127"/>
      <c r="R68" s="115">
        <f>SUM(O56,P56)</f>
        <v>348040</v>
      </c>
      <c r="T68" s="113">
        <f>+T56/S56</f>
        <v>1.0104076663262902</v>
      </c>
      <c r="U68" s="127"/>
      <c r="V68" s="115">
        <f>SUM(S56,T56)</f>
        <v>511890</v>
      </c>
      <c r="W68" s="112"/>
      <c r="X68" s="79"/>
    </row>
    <row r="69" spans="2:25">
      <c r="C69" s="2">
        <f>SUM(C4:C54)</f>
        <v>3827680</v>
      </c>
      <c r="D69" s="2">
        <f>SUM(D4:D54)</f>
        <v>1581750</v>
      </c>
      <c r="F69" s="2">
        <f>SUM(F4:F54)</f>
        <v>711590</v>
      </c>
      <c r="G69" s="97">
        <f>SUM(G56:T56)</f>
        <v>6415360</v>
      </c>
      <c r="H69" s="97"/>
      <c r="I69" s="97">
        <f>SUM(I56:V56)</f>
        <v>6101440</v>
      </c>
      <c r="J69" s="2">
        <f t="shared" ref="J69" si="9">SUM(J4:J54)</f>
        <v>1083150</v>
      </c>
      <c r="O69" s="2">
        <f>SUM(O4:O54)</f>
        <v>196620</v>
      </c>
      <c r="S69" s="2">
        <f>SUM(S4:S54)</f>
        <v>254630</v>
      </c>
      <c r="X69" s="79"/>
      <c r="Y69" s="80">
        <f>(F56-O56)/O56</f>
        <v>2.6190936371496871</v>
      </c>
    </row>
    <row r="70" spans="2:25">
      <c r="C70" s="2">
        <f>SUM(F56:S56)</f>
        <v>6869640</v>
      </c>
      <c r="G70" s="102"/>
      <c r="H70" s="102"/>
      <c r="I70" s="114">
        <f>SUM(I69,D49)</f>
        <v>6109640</v>
      </c>
      <c r="K70" s="102"/>
      <c r="L70" s="102"/>
      <c r="M70" s="102"/>
      <c r="N70" s="102"/>
      <c r="O70" s="2">
        <v>451230</v>
      </c>
      <c r="P70" s="102"/>
      <c r="Q70" s="102"/>
      <c r="R70" s="102"/>
      <c r="T70" s="102"/>
      <c r="U70" s="102"/>
      <c r="V70" s="102"/>
    </row>
    <row r="71" spans="2:25">
      <c r="G71" s="103"/>
      <c r="H71" s="103"/>
      <c r="I71" s="103"/>
      <c r="K71" s="103"/>
      <c r="L71" s="103"/>
      <c r="M71" s="103"/>
      <c r="N71" s="103"/>
      <c r="P71" s="103"/>
      <c r="Q71" s="103"/>
      <c r="R71" s="103"/>
      <c r="T71" s="103"/>
      <c r="U71" s="103"/>
      <c r="V71" s="103"/>
      <c r="W71" s="101"/>
    </row>
    <row r="72" spans="2:25" ht="88.9" customHeight="1">
      <c r="G72" s="96"/>
      <c r="H72" s="96"/>
      <c r="I72" s="96"/>
      <c r="K72" s="96"/>
      <c r="L72" s="96"/>
      <c r="M72" s="96"/>
      <c r="N72" s="96"/>
      <c r="P72" s="96"/>
      <c r="Q72" s="96"/>
      <c r="R72" s="96"/>
      <c r="T72" s="96"/>
      <c r="U72" s="96"/>
      <c r="V72" s="96"/>
    </row>
  </sheetData>
  <mergeCells count="10">
    <mergeCell ref="B61:M62"/>
    <mergeCell ref="N61:W63"/>
    <mergeCell ref="B1:M1"/>
    <mergeCell ref="W2:W3"/>
    <mergeCell ref="J2:M2"/>
    <mergeCell ref="O2:R2"/>
    <mergeCell ref="S2:V2"/>
    <mergeCell ref="F2:I2"/>
    <mergeCell ref="N1:W1"/>
    <mergeCell ref="C2:E2"/>
  </mergeCells>
  <printOptions horizontalCentered="1"/>
  <pageMargins left="0.34" right="0.57999999999999996" top="0.56000000000000005" bottom="0.27" header="0.3" footer="0.14000000000000001"/>
  <pageSetup scale="60" orientation="portrait" r:id="rId1"/>
  <colBreaks count="3" manualBreakCount="3">
    <brk id="1" max="63" man="1"/>
    <brk id="13" max="1048575" man="1"/>
    <brk id="23" max="63" man="1"/>
  </col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
  <sheetViews>
    <sheetView workbookViewId="0">
      <selection activeCell="F16" sqref="F16"/>
    </sheetView>
  </sheetViews>
  <sheetFormatPr defaultRowHeight="15"/>
  <cols>
    <col min="1" max="1" width="23.7109375" customWidth="1"/>
    <col min="2" max="2" width="19.28515625" style="272" customWidth="1"/>
  </cols>
  <sheetData>
    <row r="1" spans="1:2" ht="86.45" customHeight="1">
      <c r="A1" s="87" t="s">
        <v>79</v>
      </c>
      <c r="B1" s="271" t="s">
        <v>94</v>
      </c>
    </row>
    <row r="2" spans="1:2">
      <c r="A2" s="87" t="s">
        <v>55</v>
      </c>
      <c r="B2" s="272">
        <v>0</v>
      </c>
    </row>
    <row r="3" spans="1:2">
      <c r="A3" s="87" t="s">
        <v>72</v>
      </c>
      <c r="B3" s="272">
        <v>0</v>
      </c>
    </row>
    <row r="4" spans="1:2">
      <c r="A4" s="87" t="s">
        <v>70</v>
      </c>
      <c r="B4" s="272">
        <v>1.239866475917978E-2</v>
      </c>
    </row>
    <row r="5" spans="1:2">
      <c r="A5" s="87" t="s">
        <v>21</v>
      </c>
      <c r="B5" s="272">
        <v>1.707014276846679E-2</v>
      </c>
    </row>
    <row r="6" spans="1:2">
      <c r="A6" s="87" t="s">
        <v>45</v>
      </c>
      <c r="B6" s="272">
        <v>1.8987341772151899E-2</v>
      </c>
    </row>
    <row r="7" spans="1:2">
      <c r="A7" s="87" t="s">
        <v>38</v>
      </c>
      <c r="B7" s="272">
        <v>2.4077407740774076E-2</v>
      </c>
    </row>
    <row r="8" spans="1:2">
      <c r="A8" s="87" t="s">
        <v>31</v>
      </c>
      <c r="B8" s="272">
        <v>3.7220197813638729E-2</v>
      </c>
    </row>
    <row r="9" spans="1:2">
      <c r="A9" s="87" t="s">
        <v>29</v>
      </c>
      <c r="B9" s="272">
        <v>5.2218681049276787E-2</v>
      </c>
    </row>
    <row r="10" spans="1:2">
      <c r="A10" s="87" t="s">
        <v>24</v>
      </c>
      <c r="B10" s="272">
        <v>6.446956940101034E-2</v>
      </c>
    </row>
    <row r="11" spans="1:2">
      <c r="A11" s="87" t="s">
        <v>62</v>
      </c>
      <c r="B11" s="272">
        <v>6.7932253861902103E-2</v>
      </c>
    </row>
    <row r="12" spans="1:2">
      <c r="A12" s="87" t="s">
        <v>63</v>
      </c>
      <c r="B12" s="272">
        <v>6.8090787716955939E-2</v>
      </c>
    </row>
    <row r="13" spans="1:2">
      <c r="A13" s="87" t="s">
        <v>64</v>
      </c>
      <c r="B13" s="272">
        <v>8.8178294573643415E-2</v>
      </c>
    </row>
    <row r="14" spans="1:2">
      <c r="A14" s="87" t="s">
        <v>37</v>
      </c>
      <c r="B14" s="272">
        <v>0.12679628064243448</v>
      </c>
    </row>
    <row r="15" spans="1:2">
      <c r="A15" s="87" t="s">
        <v>32</v>
      </c>
      <c r="B15" s="272">
        <v>0.15604026845637584</v>
      </c>
    </row>
    <row r="16" spans="1:2">
      <c r="A16" s="87" t="s">
        <v>42</v>
      </c>
      <c r="B16" s="272">
        <v>0.16098408878192272</v>
      </c>
    </row>
    <row r="17" spans="1:2">
      <c r="A17" s="87" t="s">
        <v>52</v>
      </c>
      <c r="B17" s="272">
        <v>0.1625668449197861</v>
      </c>
    </row>
    <row r="18" spans="1:2">
      <c r="A18" s="87" t="s">
        <v>39</v>
      </c>
      <c r="B18" s="272">
        <v>0.16712213579987387</v>
      </c>
    </row>
    <row r="19" spans="1:2">
      <c r="A19" s="87" t="s">
        <v>22</v>
      </c>
      <c r="B19" s="272">
        <v>0.17548387096774193</v>
      </c>
    </row>
    <row r="20" spans="1:2">
      <c r="A20" s="87" t="s">
        <v>57</v>
      </c>
      <c r="B20" s="272">
        <v>0.17716467117820581</v>
      </c>
    </row>
    <row r="21" spans="1:2">
      <c r="A21" s="87" t="s">
        <v>33</v>
      </c>
      <c r="B21" s="272">
        <v>0.22553430821147358</v>
      </c>
    </row>
    <row r="22" spans="1:2">
      <c r="A22" s="87" t="s">
        <v>35</v>
      </c>
      <c r="B22" s="272">
        <v>0.2337363270005757</v>
      </c>
    </row>
    <row r="23" spans="1:2">
      <c r="A23" s="87" t="s">
        <v>34</v>
      </c>
      <c r="B23" s="272">
        <v>0.25264324693042289</v>
      </c>
    </row>
    <row r="24" spans="1:2">
      <c r="A24" s="87" t="s">
        <v>54</v>
      </c>
      <c r="B24" s="272">
        <v>0.29332323614792377</v>
      </c>
    </row>
    <row r="25" spans="1:2">
      <c r="A25" s="87" t="s">
        <v>68</v>
      </c>
      <c r="B25" s="272">
        <v>0.29668674698795183</v>
      </c>
    </row>
    <row r="26" spans="1:2">
      <c r="A26" s="87" t="s">
        <v>48</v>
      </c>
      <c r="B26" s="272">
        <v>0.30729166666666669</v>
      </c>
    </row>
    <row r="27" spans="1:2">
      <c r="A27" s="87" t="s">
        <v>59</v>
      </c>
      <c r="B27" s="272">
        <v>0.31832714075866242</v>
      </c>
    </row>
    <row r="28" spans="1:2">
      <c r="A28" s="87" t="s">
        <v>30</v>
      </c>
      <c r="B28" s="272">
        <v>0.33931724543849323</v>
      </c>
    </row>
    <row r="29" spans="1:2">
      <c r="A29" s="87" t="s">
        <v>53</v>
      </c>
      <c r="B29" s="272">
        <v>0.34387513794734353</v>
      </c>
    </row>
    <row r="30" spans="1:2">
      <c r="A30" s="87" t="s">
        <v>40</v>
      </c>
      <c r="B30" s="272">
        <v>0.34402173913043477</v>
      </c>
    </row>
    <row r="31" spans="1:2">
      <c r="A31" s="87" t="s">
        <v>60</v>
      </c>
      <c r="B31" s="272">
        <v>0.35179487179487179</v>
      </c>
    </row>
    <row r="32" spans="1:2">
      <c r="A32" s="87" t="s">
        <v>65</v>
      </c>
      <c r="B32" s="272">
        <v>0.35696947063766221</v>
      </c>
    </row>
    <row r="33" spans="1:2">
      <c r="A33" s="87" t="s">
        <v>23</v>
      </c>
      <c r="B33" s="272">
        <v>0.36869630183040719</v>
      </c>
    </row>
    <row r="34" spans="1:2">
      <c r="A34" s="87" t="s">
        <v>26</v>
      </c>
      <c r="B34" s="272">
        <v>0.41338403041825095</v>
      </c>
    </row>
    <row r="35" spans="1:2">
      <c r="A35" s="87" t="s">
        <v>36</v>
      </c>
      <c r="B35" s="272">
        <v>0.44427083333333334</v>
      </c>
    </row>
    <row r="36" spans="1:2">
      <c r="A36" s="87" t="s">
        <v>49</v>
      </c>
      <c r="B36" s="272">
        <v>0.50077519379844959</v>
      </c>
    </row>
    <row r="37" spans="1:2">
      <c r="A37" s="87" t="s">
        <v>47</v>
      </c>
      <c r="B37" s="272">
        <v>0.54709254709254707</v>
      </c>
    </row>
    <row r="38" spans="1:2">
      <c r="A38" s="87" t="s">
        <v>46</v>
      </c>
      <c r="B38" s="272">
        <v>0.57397328055418106</v>
      </c>
    </row>
    <row r="39" spans="1:2">
      <c r="A39" s="87" t="s">
        <v>43</v>
      </c>
      <c r="B39" s="272">
        <v>0.68847861649918207</v>
      </c>
    </row>
    <row r="40" spans="1:2">
      <c r="A40" s="87" t="s">
        <v>28</v>
      </c>
      <c r="B40" s="272">
        <v>0.71658986175115202</v>
      </c>
    </row>
    <row r="41" spans="1:2">
      <c r="A41" s="87" t="s">
        <v>56</v>
      </c>
      <c r="B41" s="272">
        <v>0.7977033191757118</v>
      </c>
    </row>
    <row r="42" spans="1:2">
      <c r="A42" s="87" t="s">
        <v>41</v>
      </c>
      <c r="B42" s="272">
        <v>0.88643107634205554</v>
      </c>
    </row>
    <row r="43" spans="1:2">
      <c r="A43" s="87" t="s">
        <v>25</v>
      </c>
      <c r="B43" s="272">
        <v>0.94930056175355226</v>
      </c>
    </row>
    <row r="44" spans="1:2">
      <c r="A44" s="87" t="s">
        <v>50</v>
      </c>
      <c r="B44" s="272">
        <v>1.0727802037845706</v>
      </c>
    </row>
    <row r="45" spans="1:2">
      <c r="A45" s="87" t="s">
        <v>58</v>
      </c>
      <c r="B45" s="272">
        <v>1.3147826086956522</v>
      </c>
    </row>
    <row r="46" spans="1:2">
      <c r="A46" s="87" t="s">
        <v>51</v>
      </c>
      <c r="B46" s="272">
        <v>1.3675481846705513</v>
      </c>
    </row>
    <row r="47" spans="1:2">
      <c r="A47" s="87" t="s">
        <v>69</v>
      </c>
      <c r="B47" s="272">
        <v>1.4283644267342872</v>
      </c>
    </row>
    <row r="48" spans="1:2">
      <c r="A48" s="87" t="s">
        <v>71</v>
      </c>
      <c r="B48" s="272">
        <v>1.4414715719063544</v>
      </c>
    </row>
    <row r="49" spans="1:2">
      <c r="A49" s="87" t="s">
        <v>44</v>
      </c>
      <c r="B49" s="272">
        <v>1.9232658072437079</v>
      </c>
    </row>
    <row r="50" spans="1:2">
      <c r="A50" s="87" t="s">
        <v>67</v>
      </c>
      <c r="B50" s="272">
        <v>2.0936936936936936</v>
      </c>
    </row>
    <row r="51" spans="1:2">
      <c r="A51" s="87" t="s">
        <v>27</v>
      </c>
      <c r="B51" s="272">
        <v>2.6295923502767993</v>
      </c>
    </row>
    <row r="52" spans="1:2">
      <c r="A52" s="87" t="s">
        <v>66</v>
      </c>
      <c r="B52" s="272">
        <v>3.0218470705064546</v>
      </c>
    </row>
    <row r="54" spans="1:2" s="4" customFormat="1">
      <c r="A54" s="129"/>
      <c r="B54" s="273"/>
    </row>
  </sheetData>
  <sortState xmlns:xlrd2="http://schemas.microsoft.com/office/spreadsheetml/2017/richdata2" ref="A2:B52">
    <sortCondition ref="B2:B52"/>
  </sortState>
  <pageMargins left="0.7" right="0.7" top="0.75" bottom="0.75" header="0.3" footer="0.3"/>
  <pageSetup paperSize="121"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H67"/>
  <sheetViews>
    <sheetView zoomScale="90" zoomScaleNormal="90" workbookViewId="0">
      <pane xSplit="3" ySplit="3" topLeftCell="D40" activePane="bottomRight" state="frozen"/>
      <selection pane="bottomRight" activeCell="C1" sqref="C1:T1"/>
      <selection pane="bottomLeft" activeCell="A4" sqref="A4"/>
      <selection pane="topRight" activeCell="C1" sqref="C1"/>
    </sheetView>
  </sheetViews>
  <sheetFormatPr defaultRowHeight="15"/>
  <cols>
    <col min="1" max="1" width="7.5703125" hidden="1" customWidth="1"/>
    <col min="2" max="2" width="1.140625" customWidth="1"/>
    <col min="3" max="3" width="17.28515625" bestFit="1" customWidth="1"/>
    <col min="4" max="4" width="9.7109375" style="2" bestFit="1" customWidth="1"/>
    <col min="5" max="7" width="15.42578125" style="2" customWidth="1"/>
    <col min="8" max="8" width="13.5703125" style="2" customWidth="1"/>
    <col min="9" max="12" width="11.85546875" style="2" customWidth="1"/>
    <col min="13" max="15" width="12" style="2" customWidth="1"/>
    <col min="16" max="19" width="12.5703125" style="2" customWidth="1"/>
    <col min="20" max="20" width="12.28515625" style="2" customWidth="1"/>
    <col min="21" max="21" width="0.7109375" style="2" customWidth="1"/>
    <col min="22" max="22" width="17.28515625" style="2" bestFit="1" customWidth="1"/>
    <col min="23" max="23" width="10.140625" style="2" bestFit="1" customWidth="1"/>
    <col min="24" max="24" width="14.7109375" style="2" customWidth="1"/>
    <col min="25" max="25" width="14.5703125" style="2" customWidth="1"/>
    <col min="26" max="26" width="14.42578125" style="2" customWidth="1"/>
    <col min="27" max="27" width="14.28515625" style="2" customWidth="1"/>
    <col min="28" max="28" width="14" style="2" customWidth="1"/>
    <col min="29" max="29" width="10.7109375" style="2" customWidth="1"/>
    <col min="30" max="30" width="17.28515625" style="2" bestFit="1" customWidth="1"/>
    <col min="31" max="31" width="10.140625" style="2" bestFit="1" customWidth="1"/>
    <col min="32" max="32" width="14.140625" style="2" customWidth="1"/>
    <col min="33" max="33" width="14.28515625" style="2" customWidth="1"/>
    <col min="34" max="34" width="15.140625" style="2" customWidth="1"/>
    <col min="35" max="35" width="14.5703125" style="2" customWidth="1"/>
    <col min="36" max="36" width="14.28515625" style="2" customWidth="1"/>
    <col min="37" max="37" width="11.5703125" customWidth="1"/>
    <col min="38" max="38" width="2.140625" hidden="1" customWidth="1"/>
    <col min="39" max="39" width="10.140625" hidden="1" customWidth="1"/>
    <col min="40" max="40" width="16.28515625" hidden="1" customWidth="1"/>
    <col min="41" max="41" width="16.7109375" hidden="1" customWidth="1"/>
    <col min="42" max="43" width="17.85546875" hidden="1" customWidth="1"/>
    <col min="44" max="44" width="16.28515625" hidden="1" customWidth="1"/>
    <col min="45" max="45" width="16.7109375" hidden="1" customWidth="1"/>
    <col min="46" max="46" width="0" hidden="1" customWidth="1"/>
    <col min="47" max="47" width="17.28515625" bestFit="1" customWidth="1"/>
    <col min="48" max="48" width="9.7109375" customWidth="1"/>
    <col min="49" max="49" width="12.28515625" customWidth="1"/>
    <col min="50" max="52" width="13.28515625" customWidth="1"/>
    <col min="53" max="53" width="12.7109375" customWidth="1"/>
    <col min="54" max="54" width="8.28515625" customWidth="1"/>
    <col min="55" max="55" width="13" customWidth="1"/>
  </cols>
  <sheetData>
    <row r="1" spans="1:60" ht="64.900000000000006" customHeight="1" thickBot="1">
      <c r="C1" s="445" t="s">
        <v>150</v>
      </c>
      <c r="D1" s="445"/>
      <c r="E1" s="445"/>
      <c r="F1" s="445"/>
      <c r="G1" s="445"/>
      <c r="H1" s="445"/>
      <c r="I1" s="445"/>
      <c r="J1" s="445"/>
      <c r="K1" s="445"/>
      <c r="L1" s="445"/>
      <c r="M1" s="445"/>
      <c r="N1" s="445"/>
      <c r="O1" s="445"/>
      <c r="P1" s="445"/>
      <c r="Q1" s="445"/>
      <c r="R1" s="445"/>
      <c r="S1" s="445"/>
      <c r="T1" s="445"/>
      <c r="V1" s="445" t="str">
        <f>C1</f>
        <v>Table 1. Summary data on numbers of publicly funded family planning centers and contraceptive clients served by all centers and by Planned Parenthood centers or Federally Qualified Health Centers in 2010, with additional detail on the dispersion of Planned Parenthood centers and Federally Qualified Health Centers among counties and the numbers of women in need of publicly funded contraceptive services who reside in counties where Planned Parenthood centers serve a majority of clients served, all by state</v>
      </c>
      <c r="W1" s="445"/>
      <c r="X1" s="445"/>
      <c r="Y1" s="445"/>
      <c r="Z1" s="445"/>
      <c r="AA1" s="445"/>
      <c r="AB1" s="445"/>
      <c r="AC1" s="445"/>
      <c r="AD1" s="445" t="str">
        <f>C1</f>
        <v>Table 1. Summary data on numbers of publicly funded family planning centers and contraceptive clients served by all centers and by Planned Parenthood centers or Federally Qualified Health Centers in 2010, with additional detail on the dispersion of Planned Parenthood centers and Federally Qualified Health Centers among counties and the numbers of women in need of publicly funded contraceptive services who reside in counties where Planned Parenthood centers serve a majority of clients served, all by state</v>
      </c>
      <c r="AE1" s="445"/>
      <c r="AF1" s="445"/>
      <c r="AG1" s="445"/>
      <c r="AH1" s="445"/>
      <c r="AI1" s="445"/>
      <c r="AJ1" s="445"/>
      <c r="AK1" s="445"/>
      <c r="AU1" s="445" t="str">
        <f>C1</f>
        <v>Table 1. Summary data on numbers of publicly funded family planning centers and contraceptive clients served by all centers and by Planned Parenthood centers or Federally Qualified Health Centers in 2010, with additional detail on the dispersion of Planned Parenthood centers and Federally Qualified Health Centers among counties and the numbers of women in need of publicly funded contraceptive services who reside in counties where Planned Parenthood centers serve a majority of clients served, all by state</v>
      </c>
      <c r="AV1" s="445"/>
      <c r="AW1" s="445"/>
      <c r="AX1" s="445"/>
      <c r="AY1" s="445"/>
      <c r="AZ1" s="445"/>
      <c r="BA1" s="445"/>
      <c r="BB1" s="445"/>
      <c r="BC1" s="445"/>
    </row>
    <row r="2" spans="1:60" s="41" customFormat="1" ht="45.6" customHeight="1">
      <c r="C2" s="43"/>
      <c r="D2" s="446" t="s">
        <v>151</v>
      </c>
      <c r="E2" s="447"/>
      <c r="F2" s="447"/>
      <c r="G2" s="447"/>
      <c r="H2" s="448"/>
      <c r="I2" s="449" t="s">
        <v>152</v>
      </c>
      <c r="J2" s="446"/>
      <c r="K2" s="446"/>
      <c r="L2" s="446"/>
      <c r="M2" s="446" t="s">
        <v>153</v>
      </c>
      <c r="N2" s="447"/>
      <c r="O2" s="447"/>
      <c r="P2" s="447"/>
      <c r="Q2" s="447"/>
      <c r="R2" s="447"/>
      <c r="S2" s="447"/>
      <c r="T2" s="448"/>
      <c r="U2" s="29"/>
      <c r="V2" s="76" t="s">
        <v>154</v>
      </c>
      <c r="W2" s="450" t="s">
        <v>155</v>
      </c>
      <c r="X2" s="451"/>
      <c r="Y2" s="451"/>
      <c r="Z2" s="451"/>
      <c r="AA2" s="451"/>
      <c r="AB2" s="451"/>
      <c r="AC2" s="452"/>
      <c r="AD2" s="76" t="s">
        <v>156</v>
      </c>
      <c r="AE2" s="453" t="s">
        <v>157</v>
      </c>
      <c r="AF2" s="454"/>
      <c r="AG2" s="454"/>
      <c r="AH2" s="454"/>
      <c r="AI2" s="454"/>
      <c r="AJ2" s="454"/>
      <c r="AK2" s="455"/>
      <c r="AL2" s="42"/>
      <c r="AM2" s="456" t="s">
        <v>158</v>
      </c>
      <c r="AN2" s="456"/>
      <c r="AO2" s="456"/>
      <c r="AP2" s="456"/>
      <c r="AQ2" s="456"/>
      <c r="AR2" s="456"/>
      <c r="AS2" s="456"/>
      <c r="AT2" s="42"/>
      <c r="AU2" s="49"/>
      <c r="AV2" s="457" t="s">
        <v>159</v>
      </c>
      <c r="AW2" s="460"/>
      <c r="AX2" s="460"/>
      <c r="AY2" s="460"/>
      <c r="AZ2" s="460"/>
      <c r="BA2" s="460"/>
      <c r="BB2" s="460"/>
      <c r="BC2" s="461"/>
      <c r="BD2" s="54"/>
    </row>
    <row r="3" spans="1:60" ht="61.15" customHeight="1" thickBot="1">
      <c r="C3" s="44" t="s">
        <v>79</v>
      </c>
      <c r="D3" s="30" t="s">
        <v>20</v>
      </c>
      <c r="E3" s="31" t="s">
        <v>160</v>
      </c>
      <c r="F3" s="66" t="s">
        <v>161</v>
      </c>
      <c r="G3" s="66" t="s">
        <v>162</v>
      </c>
      <c r="H3" s="31" t="s">
        <v>163</v>
      </c>
      <c r="I3" s="30" t="s">
        <v>20</v>
      </c>
      <c r="J3" s="69" t="s">
        <v>164</v>
      </c>
      <c r="K3" s="67" t="s">
        <v>105</v>
      </c>
      <c r="L3" s="31" t="s">
        <v>165</v>
      </c>
      <c r="M3" s="65" t="s">
        <v>20</v>
      </c>
      <c r="N3" s="70" t="s">
        <v>164</v>
      </c>
      <c r="O3" s="68" t="s">
        <v>105</v>
      </c>
      <c r="P3" s="56" t="s">
        <v>166</v>
      </c>
      <c r="Q3" s="56" t="s">
        <v>167</v>
      </c>
      <c r="R3" s="31" t="s">
        <v>168</v>
      </c>
      <c r="S3" s="72" t="s">
        <v>169</v>
      </c>
      <c r="T3" s="71" t="s">
        <v>170</v>
      </c>
      <c r="U3" s="32"/>
      <c r="V3" s="46"/>
      <c r="W3" s="75" t="s">
        <v>171</v>
      </c>
      <c r="X3" s="75" t="s">
        <v>172</v>
      </c>
      <c r="Y3" s="75" t="s">
        <v>173</v>
      </c>
      <c r="Z3" s="75" t="s">
        <v>174</v>
      </c>
      <c r="AA3" s="75" t="s">
        <v>175</v>
      </c>
      <c r="AB3" s="75" t="s">
        <v>176</v>
      </c>
      <c r="AC3" s="31" t="s">
        <v>177</v>
      </c>
      <c r="AD3" s="34"/>
      <c r="AE3" s="33" t="s">
        <v>171</v>
      </c>
      <c r="AF3" s="33" t="s">
        <v>172</v>
      </c>
      <c r="AG3" s="33" t="s">
        <v>173</v>
      </c>
      <c r="AH3" s="33" t="s">
        <v>174</v>
      </c>
      <c r="AI3" s="33" t="s">
        <v>175</v>
      </c>
      <c r="AJ3" s="33" t="s">
        <v>176</v>
      </c>
      <c r="AK3" s="36" t="s">
        <v>20</v>
      </c>
      <c r="AL3" s="37"/>
      <c r="AM3" s="35" t="s">
        <v>178</v>
      </c>
      <c r="AN3" s="35" t="s">
        <v>179</v>
      </c>
      <c r="AO3" s="35" t="s">
        <v>180</v>
      </c>
      <c r="AP3" s="35" t="s">
        <v>181</v>
      </c>
      <c r="AQ3" s="35" t="s">
        <v>182</v>
      </c>
      <c r="AR3" s="35" t="s">
        <v>183</v>
      </c>
      <c r="AS3" s="35" t="s">
        <v>184</v>
      </c>
      <c r="AT3" s="38"/>
      <c r="AU3" s="50"/>
      <c r="AV3" s="33" t="s">
        <v>171</v>
      </c>
      <c r="AW3" s="33" t="s">
        <v>172</v>
      </c>
      <c r="AX3" s="33" t="s">
        <v>173</v>
      </c>
      <c r="AY3" s="33" t="s">
        <v>174</v>
      </c>
      <c r="AZ3" s="33" t="s">
        <v>175</v>
      </c>
      <c r="BA3" s="33" t="s">
        <v>176</v>
      </c>
      <c r="BB3" s="60" t="s">
        <v>20</v>
      </c>
      <c r="BC3" s="57" t="s">
        <v>185</v>
      </c>
      <c r="BD3" s="39"/>
    </row>
    <row r="4" spans="1:60">
      <c r="A4" s="1">
        <v>1</v>
      </c>
      <c r="B4" s="1"/>
      <c r="C4" s="20" t="s">
        <v>21</v>
      </c>
      <c r="D4" s="7">
        <v>67</v>
      </c>
      <c r="E4" s="7">
        <v>67</v>
      </c>
      <c r="F4" s="7"/>
      <c r="G4" s="7"/>
      <c r="H4" s="9">
        <v>2</v>
      </c>
      <c r="I4" s="10">
        <v>168</v>
      </c>
      <c r="J4" s="10"/>
      <c r="K4" s="10"/>
      <c r="L4" s="7">
        <v>2</v>
      </c>
      <c r="M4" s="2">
        <v>115510</v>
      </c>
      <c r="P4" s="7">
        <v>280</v>
      </c>
      <c r="Q4" s="11">
        <f>O4/M4</f>
        <v>0</v>
      </c>
      <c r="R4" s="11">
        <f>P4/M4</f>
        <v>2.4240325512942603E-3</v>
      </c>
      <c r="S4" s="73"/>
      <c r="V4" s="20" t="s">
        <v>21</v>
      </c>
      <c r="W4" s="17">
        <v>0</v>
      </c>
      <c r="X4" s="7">
        <v>65</v>
      </c>
      <c r="Y4" s="7">
        <v>2</v>
      </c>
      <c r="Z4" s="7">
        <v>0</v>
      </c>
      <c r="AA4" s="7">
        <v>0</v>
      </c>
      <c r="AB4" s="7">
        <v>0</v>
      </c>
      <c r="AC4" s="7">
        <f>SUM(W4:AB4)</f>
        <v>67</v>
      </c>
      <c r="AD4" s="20" t="s">
        <v>21</v>
      </c>
      <c r="AE4" s="7">
        <v>0</v>
      </c>
      <c r="AF4" s="7">
        <v>246780</v>
      </c>
      <c r="AG4" s="7">
        <v>73500</v>
      </c>
      <c r="AH4" s="7">
        <v>0</v>
      </c>
      <c r="AI4" s="7">
        <v>0</v>
      </c>
      <c r="AJ4" s="7">
        <v>0</v>
      </c>
      <c r="AK4" s="7">
        <v>320280</v>
      </c>
      <c r="AL4" s="20"/>
      <c r="AM4" s="21">
        <v>0</v>
      </c>
      <c r="AN4" s="21">
        <v>0.77051330086174596</v>
      </c>
      <c r="AO4" s="21">
        <v>0.22948669913825404</v>
      </c>
      <c r="AP4" s="21">
        <v>0</v>
      </c>
      <c r="AQ4" s="21">
        <v>0</v>
      </c>
      <c r="AR4" s="21">
        <v>0</v>
      </c>
      <c r="AS4" s="22">
        <v>0</v>
      </c>
      <c r="AT4" s="47"/>
      <c r="AU4" s="51" t="s">
        <v>21</v>
      </c>
      <c r="AV4" s="9">
        <v>0</v>
      </c>
      <c r="AW4" s="9">
        <v>77.051330086174602</v>
      </c>
      <c r="AX4" s="9">
        <v>22.948669913825405</v>
      </c>
      <c r="AY4" s="9">
        <v>0</v>
      </c>
      <c r="AZ4" s="9">
        <v>0</v>
      </c>
      <c r="BA4" s="9">
        <v>0</v>
      </c>
      <c r="BB4" s="61">
        <f>SUM(AV4:BA4)</f>
        <v>100</v>
      </c>
      <c r="BC4" s="58">
        <v>0</v>
      </c>
      <c r="BD4" s="39">
        <f>AF4/$AK4</f>
        <v>0.77051330086174596</v>
      </c>
      <c r="BE4" s="39">
        <f t="shared" ref="BE4:BH4" si="0">AG4/$AK4</f>
        <v>0.22948669913825404</v>
      </c>
      <c r="BF4" s="39">
        <f t="shared" si="0"/>
        <v>0</v>
      </c>
      <c r="BG4" s="39">
        <f t="shared" si="0"/>
        <v>0</v>
      </c>
      <c r="BH4" s="39">
        <f t="shared" si="0"/>
        <v>0</v>
      </c>
    </row>
    <row r="5" spans="1:60">
      <c r="A5" s="1">
        <v>2</v>
      </c>
      <c r="B5" s="1"/>
      <c r="C5" s="20" t="s">
        <v>22</v>
      </c>
      <c r="D5" s="7">
        <v>32</v>
      </c>
      <c r="E5" s="7">
        <v>26</v>
      </c>
      <c r="F5" s="7"/>
      <c r="G5" s="7"/>
      <c r="H5" s="9">
        <v>5</v>
      </c>
      <c r="I5" s="10">
        <v>118</v>
      </c>
      <c r="J5" s="10"/>
      <c r="K5" s="10"/>
      <c r="L5" s="7">
        <v>5</v>
      </c>
      <c r="M5" s="2">
        <v>23500</v>
      </c>
      <c r="P5" s="7">
        <v>5460</v>
      </c>
      <c r="Q5" s="11">
        <f t="shared" ref="Q5:Q54" si="1">O5/M5</f>
        <v>0</v>
      </c>
      <c r="R5" s="11">
        <f t="shared" ref="R5:R53" si="2">P5/M5</f>
        <v>0.23234042553191489</v>
      </c>
      <c r="S5" s="11"/>
      <c r="V5" s="20" t="s">
        <v>22</v>
      </c>
      <c r="W5" s="17">
        <v>6</v>
      </c>
      <c r="X5" s="7">
        <v>21</v>
      </c>
      <c r="Y5" s="7">
        <v>0</v>
      </c>
      <c r="Z5" s="7">
        <v>3</v>
      </c>
      <c r="AA5" s="7">
        <v>2</v>
      </c>
      <c r="AB5" s="7">
        <v>0</v>
      </c>
      <c r="AC5" s="7">
        <f t="shared" ref="AC5:AC53" si="3">SUM(W5:AB5)</f>
        <v>32</v>
      </c>
      <c r="AD5" s="20" t="s">
        <v>22</v>
      </c>
      <c r="AE5" s="7">
        <v>780</v>
      </c>
      <c r="AF5" s="7">
        <v>11970</v>
      </c>
      <c r="AG5" s="7">
        <v>0</v>
      </c>
      <c r="AH5" s="7">
        <v>19200</v>
      </c>
      <c r="AI5" s="7">
        <v>5450</v>
      </c>
      <c r="AJ5" s="7">
        <v>0</v>
      </c>
      <c r="AK5" s="7">
        <v>37400</v>
      </c>
      <c r="AL5" s="20"/>
      <c r="AM5" s="21">
        <v>2.0855614973262031E-2</v>
      </c>
      <c r="AN5" s="21">
        <v>0.32005347593582889</v>
      </c>
      <c r="AO5" s="21">
        <v>0</v>
      </c>
      <c r="AP5" s="21">
        <v>0.5133689839572193</v>
      </c>
      <c r="AQ5" s="21">
        <v>0.14572192513368984</v>
      </c>
      <c r="AR5" s="21">
        <v>0</v>
      </c>
      <c r="AS5" s="22">
        <v>0.14572192513369001</v>
      </c>
      <c r="AT5" s="47"/>
      <c r="AU5" s="51" t="s">
        <v>22</v>
      </c>
      <c r="AV5" s="9">
        <v>2.0855614973262031</v>
      </c>
      <c r="AW5" s="9">
        <v>32.00534759358289</v>
      </c>
      <c r="AX5" s="9">
        <v>0</v>
      </c>
      <c r="AY5" s="9">
        <v>51.336898395721931</v>
      </c>
      <c r="AZ5" s="9">
        <v>14.572192513368984</v>
      </c>
      <c r="BA5" s="9">
        <v>0</v>
      </c>
      <c r="BB5" s="61">
        <f t="shared" ref="BB5:BB56" si="4">SUM(AV5:BA5)</f>
        <v>100.00000000000001</v>
      </c>
      <c r="BC5" s="58">
        <v>14.572192513369</v>
      </c>
      <c r="BD5" s="39"/>
    </row>
    <row r="6" spans="1:60">
      <c r="A6" s="1">
        <v>4</v>
      </c>
      <c r="B6" s="1"/>
      <c r="C6" s="20" t="s">
        <v>23</v>
      </c>
      <c r="D6" s="7">
        <v>15</v>
      </c>
      <c r="E6" s="7">
        <v>15</v>
      </c>
      <c r="F6" s="7"/>
      <c r="G6" s="7"/>
      <c r="H6" s="9">
        <v>6</v>
      </c>
      <c r="I6" s="10">
        <v>184</v>
      </c>
      <c r="J6" s="10"/>
      <c r="K6" s="10"/>
      <c r="L6" s="7">
        <v>18</v>
      </c>
      <c r="M6" s="2">
        <v>97620</v>
      </c>
      <c r="P6" s="7">
        <v>36390</v>
      </c>
      <c r="Q6" s="11">
        <f t="shared" si="1"/>
        <v>0</v>
      </c>
      <c r="R6" s="11">
        <f t="shared" si="2"/>
        <v>0.37277197295636139</v>
      </c>
      <c r="S6" s="11"/>
      <c r="V6" s="20" t="s">
        <v>23</v>
      </c>
      <c r="W6" s="17">
        <v>0</v>
      </c>
      <c r="X6" s="7">
        <v>9</v>
      </c>
      <c r="Y6" s="7">
        <v>1</v>
      </c>
      <c r="Z6" s="7">
        <v>3</v>
      </c>
      <c r="AA6" s="7">
        <v>2</v>
      </c>
      <c r="AB6" s="7">
        <v>0</v>
      </c>
      <c r="AC6" s="7">
        <f t="shared" si="3"/>
        <v>15</v>
      </c>
      <c r="AD6" s="20" t="s">
        <v>23</v>
      </c>
      <c r="AE6" s="7">
        <v>0</v>
      </c>
      <c r="AF6" s="7">
        <v>59670</v>
      </c>
      <c r="AG6" s="7">
        <v>13460</v>
      </c>
      <c r="AH6" s="7">
        <v>99580</v>
      </c>
      <c r="AI6" s="7">
        <v>257120</v>
      </c>
      <c r="AJ6" s="7">
        <v>0</v>
      </c>
      <c r="AK6" s="7">
        <v>429830</v>
      </c>
      <c r="AL6" s="20"/>
      <c r="AM6" s="21">
        <v>0</v>
      </c>
      <c r="AN6" s="21">
        <v>0.13882232510527417</v>
      </c>
      <c r="AO6" s="21">
        <v>3.1314705813926438E-2</v>
      </c>
      <c r="AP6" s="21">
        <v>0.23167298699485844</v>
      </c>
      <c r="AQ6" s="21">
        <v>0.59818998208594099</v>
      </c>
      <c r="AR6" s="21">
        <v>0</v>
      </c>
      <c r="AS6" s="22">
        <v>0.59818998208594099</v>
      </c>
      <c r="AT6" s="47"/>
      <c r="AU6" s="51" t="s">
        <v>23</v>
      </c>
      <c r="AV6" s="9">
        <v>0</v>
      </c>
      <c r="AW6" s="9">
        <v>13.882232510527418</v>
      </c>
      <c r="AX6" s="9">
        <v>3.131470581392644</v>
      </c>
      <c r="AY6" s="9">
        <v>23.167298699485844</v>
      </c>
      <c r="AZ6" s="9">
        <v>59.818998208594095</v>
      </c>
      <c r="BA6" s="9">
        <v>0</v>
      </c>
      <c r="BB6" s="61">
        <f t="shared" si="4"/>
        <v>100</v>
      </c>
      <c r="BC6" s="58">
        <v>59.818998208594095</v>
      </c>
      <c r="BD6" s="39"/>
    </row>
    <row r="7" spans="1:60">
      <c r="A7" s="1">
        <v>5</v>
      </c>
      <c r="B7" s="1"/>
      <c r="C7" s="20" t="s">
        <v>24</v>
      </c>
      <c r="D7" s="7">
        <v>75</v>
      </c>
      <c r="E7" s="7">
        <v>75</v>
      </c>
      <c r="F7" s="7"/>
      <c r="G7" s="7"/>
      <c r="H7" s="9">
        <v>2</v>
      </c>
      <c r="I7" s="10">
        <v>145</v>
      </c>
      <c r="J7" s="10"/>
      <c r="K7" s="10"/>
      <c r="L7" s="7">
        <v>2</v>
      </c>
      <c r="M7" s="2">
        <v>83970</v>
      </c>
      <c r="P7" s="7">
        <v>4270</v>
      </c>
      <c r="Q7" s="11">
        <f t="shared" si="1"/>
        <v>0</v>
      </c>
      <c r="R7" s="11">
        <f t="shared" si="2"/>
        <v>5.0851494581398121E-2</v>
      </c>
      <c r="S7" s="11"/>
      <c r="V7" s="20" t="s">
        <v>24</v>
      </c>
      <c r="W7" s="17">
        <v>0</v>
      </c>
      <c r="X7" s="7">
        <v>73</v>
      </c>
      <c r="Y7" s="7">
        <v>0</v>
      </c>
      <c r="Z7" s="7">
        <v>2</v>
      </c>
      <c r="AA7" s="7">
        <v>0</v>
      </c>
      <c r="AB7" s="7">
        <v>0</v>
      </c>
      <c r="AC7" s="7">
        <f t="shared" si="3"/>
        <v>75</v>
      </c>
      <c r="AD7" s="20" t="s">
        <v>24</v>
      </c>
      <c r="AE7" s="7">
        <v>0</v>
      </c>
      <c r="AF7" s="7">
        <v>153470</v>
      </c>
      <c r="AG7" s="7">
        <v>0</v>
      </c>
      <c r="AH7" s="7">
        <v>44620</v>
      </c>
      <c r="AI7" s="7">
        <v>0</v>
      </c>
      <c r="AJ7" s="7">
        <v>0</v>
      </c>
      <c r="AK7" s="7">
        <v>198090</v>
      </c>
      <c r="AL7" s="20"/>
      <c r="AM7" s="21">
        <v>0</v>
      </c>
      <c r="AN7" s="21">
        <v>0.77474885153213191</v>
      </c>
      <c r="AO7" s="21">
        <v>0</v>
      </c>
      <c r="AP7" s="21">
        <v>0.22525114846786815</v>
      </c>
      <c r="AQ7" s="21">
        <v>0</v>
      </c>
      <c r="AR7" s="21">
        <v>0</v>
      </c>
      <c r="AS7" s="22">
        <v>0</v>
      </c>
      <c r="AT7" s="47"/>
      <c r="AU7" s="51" t="s">
        <v>24</v>
      </c>
      <c r="AV7" s="9">
        <v>0</v>
      </c>
      <c r="AW7" s="9">
        <v>77.474885153213194</v>
      </c>
      <c r="AX7" s="9">
        <v>0</v>
      </c>
      <c r="AY7" s="9">
        <v>22.525114846786813</v>
      </c>
      <c r="AZ7" s="9">
        <v>0</v>
      </c>
      <c r="BA7" s="9">
        <v>0</v>
      </c>
      <c r="BB7" s="61">
        <f t="shared" si="4"/>
        <v>100</v>
      </c>
      <c r="BC7" s="58">
        <v>0</v>
      </c>
      <c r="BD7" s="39"/>
    </row>
    <row r="8" spans="1:60">
      <c r="A8" s="1">
        <v>6</v>
      </c>
      <c r="B8" s="1"/>
      <c r="C8" s="20" t="s">
        <v>25</v>
      </c>
      <c r="D8" s="7">
        <v>58</v>
      </c>
      <c r="E8" s="7">
        <v>57</v>
      </c>
      <c r="F8" s="7"/>
      <c r="G8" s="7"/>
      <c r="H8" s="9">
        <v>33</v>
      </c>
      <c r="I8" s="10">
        <v>1085</v>
      </c>
      <c r="J8" s="10"/>
      <c r="K8" s="10"/>
      <c r="L8" s="7">
        <v>102</v>
      </c>
      <c r="M8" s="2">
        <v>1529820</v>
      </c>
      <c r="P8" s="7">
        <v>686730</v>
      </c>
      <c r="Q8" s="11">
        <f t="shared" si="1"/>
        <v>0</v>
      </c>
      <c r="R8" s="11">
        <f t="shared" si="2"/>
        <v>0.44889594854296583</v>
      </c>
      <c r="S8" s="11"/>
      <c r="V8" s="20" t="s">
        <v>25</v>
      </c>
      <c r="W8" s="17">
        <v>1</v>
      </c>
      <c r="X8" s="7">
        <v>24</v>
      </c>
      <c r="Y8" s="7">
        <v>2</v>
      </c>
      <c r="Z8" s="7">
        <v>13</v>
      </c>
      <c r="AA8" s="7">
        <v>18</v>
      </c>
      <c r="AB8" s="7">
        <v>0</v>
      </c>
      <c r="AC8" s="7">
        <f>SUM(W8:AB8)</f>
        <v>58</v>
      </c>
      <c r="AD8" s="20" t="s">
        <v>25</v>
      </c>
      <c r="AE8" s="7">
        <v>1770</v>
      </c>
      <c r="AF8" s="7">
        <v>172540</v>
      </c>
      <c r="AG8" s="7">
        <v>127010</v>
      </c>
      <c r="AH8" s="7">
        <v>1277420</v>
      </c>
      <c r="AI8" s="7">
        <v>893570</v>
      </c>
      <c r="AJ8" s="7">
        <v>0</v>
      </c>
      <c r="AK8" s="7">
        <v>2472310</v>
      </c>
      <c r="AL8" s="20"/>
      <c r="AM8" s="21">
        <v>7.159296366555974E-4</v>
      </c>
      <c r="AN8" s="21">
        <v>6.9788982773195923E-2</v>
      </c>
      <c r="AO8" s="21">
        <v>5.1373007430297983E-2</v>
      </c>
      <c r="AP8" s="21">
        <v>0.51669086805457243</v>
      </c>
      <c r="AQ8" s="21">
        <v>0.36143121210527807</v>
      </c>
      <c r="AR8" s="21">
        <v>0</v>
      </c>
      <c r="AS8" s="22">
        <v>0.36143121210527807</v>
      </c>
      <c r="AT8" s="47"/>
      <c r="AU8" s="51" t="s">
        <v>25</v>
      </c>
      <c r="AV8" s="9">
        <v>7.1592963665559742E-2</v>
      </c>
      <c r="AW8" s="9">
        <v>6.9788982773195922</v>
      </c>
      <c r="AX8" s="9">
        <v>5.1373007430297983</v>
      </c>
      <c r="AY8" s="9">
        <v>51.669086805457241</v>
      </c>
      <c r="AZ8" s="9">
        <v>36.143121210527809</v>
      </c>
      <c r="BA8" s="9">
        <v>0</v>
      </c>
      <c r="BB8" s="61">
        <f t="shared" si="4"/>
        <v>100</v>
      </c>
      <c r="BC8" s="58">
        <v>36.143121210527809</v>
      </c>
      <c r="BD8" s="39"/>
    </row>
    <row r="9" spans="1:60">
      <c r="A9" s="1">
        <v>8</v>
      </c>
      <c r="B9" s="1"/>
      <c r="C9" s="20" t="s">
        <v>26</v>
      </c>
      <c r="D9" s="7">
        <v>64</v>
      </c>
      <c r="E9" s="7">
        <v>51</v>
      </c>
      <c r="F9" s="7"/>
      <c r="G9" s="7"/>
      <c r="H9" s="9">
        <v>19</v>
      </c>
      <c r="I9" s="10">
        <v>177</v>
      </c>
      <c r="J9" s="10"/>
      <c r="K9" s="10"/>
      <c r="L9" s="7">
        <v>26</v>
      </c>
      <c r="M9" s="2">
        <v>150060</v>
      </c>
      <c r="P9" s="7">
        <v>69640</v>
      </c>
      <c r="Q9" s="11">
        <f t="shared" si="1"/>
        <v>0</v>
      </c>
      <c r="R9" s="11">
        <f t="shared" si="2"/>
        <v>0.46408103425296549</v>
      </c>
      <c r="S9" s="11"/>
      <c r="V9" s="20" t="s">
        <v>26</v>
      </c>
      <c r="W9" s="17">
        <v>13</v>
      </c>
      <c r="X9" s="7">
        <v>32</v>
      </c>
      <c r="Y9" s="7">
        <v>0</v>
      </c>
      <c r="Z9" s="7">
        <v>8</v>
      </c>
      <c r="AA9" s="7">
        <v>8</v>
      </c>
      <c r="AB9" s="7">
        <v>3</v>
      </c>
      <c r="AC9" s="7">
        <f t="shared" si="3"/>
        <v>64</v>
      </c>
      <c r="AD9" s="20" t="s">
        <v>26</v>
      </c>
      <c r="AE9" s="7">
        <v>2220</v>
      </c>
      <c r="AF9" s="7">
        <v>36540</v>
      </c>
      <c r="AG9" s="7">
        <v>0</v>
      </c>
      <c r="AH9" s="7">
        <v>143310</v>
      </c>
      <c r="AI9" s="7">
        <v>122920</v>
      </c>
      <c r="AJ9" s="7">
        <v>2170</v>
      </c>
      <c r="AK9" s="7">
        <v>307160</v>
      </c>
      <c r="AL9" s="20"/>
      <c r="AM9" s="21">
        <v>7.2275035811954682E-3</v>
      </c>
      <c r="AN9" s="21">
        <v>0.11896080218778486</v>
      </c>
      <c r="AO9" s="21">
        <v>0</v>
      </c>
      <c r="AP9" s="21">
        <v>0.4665646568563615</v>
      </c>
      <c r="AQ9" s="21">
        <v>0.4001823154056518</v>
      </c>
      <c r="AR9" s="21">
        <v>7.0647219690063807E-3</v>
      </c>
      <c r="AS9" s="22">
        <v>0.40724703737465817</v>
      </c>
      <c r="AT9" s="47"/>
      <c r="AU9" s="51" t="s">
        <v>26</v>
      </c>
      <c r="AV9" s="9">
        <v>0.7227503581195468</v>
      </c>
      <c r="AW9" s="9">
        <v>11.896080218778486</v>
      </c>
      <c r="AX9" s="9">
        <v>0</v>
      </c>
      <c r="AY9" s="9">
        <v>46.656465685636149</v>
      </c>
      <c r="AZ9" s="9">
        <v>40.018231540565182</v>
      </c>
      <c r="BA9" s="9">
        <v>0.70647219690063812</v>
      </c>
      <c r="BB9" s="61">
        <f t="shared" si="4"/>
        <v>100</v>
      </c>
      <c r="BC9" s="58">
        <v>40.724703737465816</v>
      </c>
      <c r="BD9" s="39"/>
    </row>
    <row r="10" spans="1:60">
      <c r="A10" s="1">
        <v>9</v>
      </c>
      <c r="B10" s="1"/>
      <c r="C10" s="20" t="s">
        <v>27</v>
      </c>
      <c r="D10" s="7">
        <v>8</v>
      </c>
      <c r="E10" s="7">
        <v>8</v>
      </c>
      <c r="F10" s="7"/>
      <c r="G10" s="7"/>
      <c r="H10" s="9">
        <v>7</v>
      </c>
      <c r="I10" s="10">
        <v>90</v>
      </c>
      <c r="J10" s="10"/>
      <c r="K10" s="10"/>
      <c r="L10" s="7">
        <v>18</v>
      </c>
      <c r="M10" s="2">
        <v>74170</v>
      </c>
      <c r="P10" s="7">
        <v>48430</v>
      </c>
      <c r="Q10" s="11">
        <f t="shared" si="1"/>
        <v>0</v>
      </c>
      <c r="R10" s="11">
        <f t="shared" si="2"/>
        <v>0.65295941755426723</v>
      </c>
      <c r="S10" s="11"/>
      <c r="V10" s="20" t="s">
        <v>27</v>
      </c>
      <c r="W10" s="17">
        <v>0</v>
      </c>
      <c r="X10" s="7">
        <v>1</v>
      </c>
      <c r="Y10" s="7">
        <v>0</v>
      </c>
      <c r="Z10" s="7">
        <v>0</v>
      </c>
      <c r="AA10" s="7">
        <v>7</v>
      </c>
      <c r="AB10" s="7">
        <v>0</v>
      </c>
      <c r="AC10" s="7">
        <f t="shared" si="3"/>
        <v>8</v>
      </c>
      <c r="AD10" s="20" t="s">
        <v>27</v>
      </c>
      <c r="AE10" s="7">
        <v>0</v>
      </c>
      <c r="AF10" s="7">
        <v>8360</v>
      </c>
      <c r="AG10" s="7">
        <v>0</v>
      </c>
      <c r="AH10" s="7">
        <v>0</v>
      </c>
      <c r="AI10" s="7">
        <v>167590</v>
      </c>
      <c r="AJ10" s="7">
        <v>0</v>
      </c>
      <c r="AK10" s="7">
        <v>175950</v>
      </c>
      <c r="AL10" s="20"/>
      <c r="AM10" s="21">
        <v>0</v>
      </c>
      <c r="AN10" s="21">
        <v>4.7513498152884345E-2</v>
      </c>
      <c r="AO10" s="21">
        <v>0</v>
      </c>
      <c r="AP10" s="21">
        <v>0</v>
      </c>
      <c r="AQ10" s="21">
        <v>0.9524865018471157</v>
      </c>
      <c r="AR10" s="21">
        <v>0</v>
      </c>
      <c r="AS10" s="22">
        <v>0.9524865018471157</v>
      </c>
      <c r="AT10" s="47"/>
      <c r="AU10" s="51" t="s">
        <v>27</v>
      </c>
      <c r="AV10" s="9">
        <v>0</v>
      </c>
      <c r="AW10" s="9">
        <v>4.7513498152884344</v>
      </c>
      <c r="AX10" s="9">
        <v>0</v>
      </c>
      <c r="AY10" s="9">
        <v>0</v>
      </c>
      <c r="AZ10" s="9">
        <v>95.248650184711565</v>
      </c>
      <c r="BA10" s="9">
        <v>0</v>
      </c>
      <c r="BB10" s="61">
        <f t="shared" si="4"/>
        <v>100</v>
      </c>
      <c r="BC10" s="58">
        <v>95.248650184711565</v>
      </c>
      <c r="BD10" s="39"/>
    </row>
    <row r="11" spans="1:60">
      <c r="A11" s="1">
        <v>10</v>
      </c>
      <c r="B11" s="1"/>
      <c r="C11" s="20" t="s">
        <v>28</v>
      </c>
      <c r="D11" s="7">
        <v>3</v>
      </c>
      <c r="E11" s="7">
        <v>3</v>
      </c>
      <c r="F11" s="7"/>
      <c r="G11" s="7"/>
      <c r="H11" s="9">
        <v>3</v>
      </c>
      <c r="I11" s="10">
        <v>32</v>
      </c>
      <c r="J11" s="10"/>
      <c r="K11" s="10"/>
      <c r="L11" s="7">
        <v>5</v>
      </c>
      <c r="M11" s="2">
        <v>24190</v>
      </c>
      <c r="P11" s="7">
        <v>10280</v>
      </c>
      <c r="Q11" s="11">
        <f t="shared" si="1"/>
        <v>0</v>
      </c>
      <c r="R11" s="11">
        <f t="shared" si="2"/>
        <v>0.42496899545266636</v>
      </c>
      <c r="S11" s="11"/>
      <c r="V11" s="20" t="s">
        <v>28</v>
      </c>
      <c r="W11" s="17">
        <v>0</v>
      </c>
      <c r="X11" s="7">
        <v>0</v>
      </c>
      <c r="Y11" s="7">
        <v>0</v>
      </c>
      <c r="Z11" s="7">
        <v>2</v>
      </c>
      <c r="AA11" s="7">
        <v>1</v>
      </c>
      <c r="AB11" s="7">
        <v>0</v>
      </c>
      <c r="AC11" s="7">
        <f t="shared" si="3"/>
        <v>3</v>
      </c>
      <c r="AD11" s="20" t="s">
        <v>28</v>
      </c>
      <c r="AE11" s="7">
        <v>0</v>
      </c>
      <c r="AF11" s="7">
        <v>0</v>
      </c>
      <c r="AG11" s="7">
        <v>0</v>
      </c>
      <c r="AH11" s="7">
        <v>19060</v>
      </c>
      <c r="AI11" s="7">
        <v>31390</v>
      </c>
      <c r="AJ11" s="7">
        <v>0</v>
      </c>
      <c r="AK11" s="7">
        <v>50450</v>
      </c>
      <c r="AL11" s="20"/>
      <c r="AM11" s="21">
        <v>0</v>
      </c>
      <c r="AN11" s="21">
        <v>0</v>
      </c>
      <c r="AO11" s="21">
        <v>0</v>
      </c>
      <c r="AP11" s="21">
        <v>0.37779980178394451</v>
      </c>
      <c r="AQ11" s="21">
        <v>0.62220019821605554</v>
      </c>
      <c r="AR11" s="21">
        <v>0</v>
      </c>
      <c r="AS11" s="22">
        <v>0.62220019821605554</v>
      </c>
      <c r="AT11" s="47"/>
      <c r="AU11" s="51" t="s">
        <v>28</v>
      </c>
      <c r="AV11" s="9">
        <v>0</v>
      </c>
      <c r="AW11" s="9">
        <v>0</v>
      </c>
      <c r="AX11" s="9">
        <v>0</v>
      </c>
      <c r="AY11" s="9">
        <v>37.779980178394453</v>
      </c>
      <c r="AZ11" s="9">
        <v>62.220019821605554</v>
      </c>
      <c r="BA11" s="9">
        <v>0</v>
      </c>
      <c r="BB11" s="61">
        <f t="shared" si="4"/>
        <v>100</v>
      </c>
      <c r="BC11" s="58">
        <v>62.220019821605554</v>
      </c>
      <c r="BD11" s="39"/>
    </row>
    <row r="12" spans="1:60">
      <c r="A12" s="1">
        <v>11</v>
      </c>
      <c r="B12" s="1"/>
      <c r="C12" s="20" t="s">
        <v>29</v>
      </c>
      <c r="D12" s="7">
        <v>1</v>
      </c>
      <c r="E12" s="7">
        <v>1</v>
      </c>
      <c r="F12" s="7"/>
      <c r="G12" s="7"/>
      <c r="H12" s="9">
        <v>1</v>
      </c>
      <c r="I12" s="10">
        <v>29</v>
      </c>
      <c r="J12" s="10"/>
      <c r="K12" s="10"/>
      <c r="L12" s="7">
        <v>2</v>
      </c>
      <c r="M12" s="2">
        <v>24220</v>
      </c>
      <c r="P12" s="7">
        <v>3450</v>
      </c>
      <c r="Q12" s="11">
        <f t="shared" si="1"/>
        <v>0</v>
      </c>
      <c r="R12" s="11">
        <f t="shared" si="2"/>
        <v>0.14244426094137078</v>
      </c>
      <c r="S12" s="11"/>
      <c r="V12" s="20" t="s">
        <v>29</v>
      </c>
      <c r="W12" s="17">
        <v>0</v>
      </c>
      <c r="X12" s="7">
        <v>0</v>
      </c>
      <c r="Y12" s="7">
        <v>1</v>
      </c>
      <c r="Z12" s="7">
        <v>0</v>
      </c>
      <c r="AA12" s="7">
        <v>0</v>
      </c>
      <c r="AB12" s="7">
        <v>0</v>
      </c>
      <c r="AC12" s="7">
        <f t="shared" si="3"/>
        <v>1</v>
      </c>
      <c r="AD12" s="20" t="s">
        <v>29</v>
      </c>
      <c r="AE12" s="7">
        <v>0</v>
      </c>
      <c r="AF12" s="7">
        <v>0</v>
      </c>
      <c r="AG12" s="7">
        <v>44560</v>
      </c>
      <c r="AH12" s="7">
        <v>0</v>
      </c>
      <c r="AI12" s="7">
        <v>0</v>
      </c>
      <c r="AJ12" s="7">
        <v>0</v>
      </c>
      <c r="AK12" s="7">
        <v>44560</v>
      </c>
      <c r="AL12" s="20"/>
      <c r="AM12" s="21">
        <v>0</v>
      </c>
      <c r="AN12" s="21">
        <v>0</v>
      </c>
      <c r="AO12" s="21">
        <v>1</v>
      </c>
      <c r="AP12" s="21">
        <v>0</v>
      </c>
      <c r="AQ12" s="21">
        <v>0</v>
      </c>
      <c r="AR12" s="21">
        <v>0</v>
      </c>
      <c r="AS12" s="22">
        <v>0</v>
      </c>
      <c r="AT12" s="47"/>
      <c r="AU12" s="51" t="s">
        <v>29</v>
      </c>
      <c r="AV12" s="9">
        <v>0</v>
      </c>
      <c r="AW12" s="9">
        <v>0</v>
      </c>
      <c r="AX12" s="9">
        <v>100</v>
      </c>
      <c r="AY12" s="9">
        <v>0</v>
      </c>
      <c r="AZ12" s="9">
        <v>0</v>
      </c>
      <c r="BA12" s="9">
        <v>0</v>
      </c>
      <c r="BB12" s="61">
        <f t="shared" si="4"/>
        <v>100</v>
      </c>
      <c r="BC12" s="58">
        <v>0</v>
      </c>
      <c r="BD12" s="39"/>
    </row>
    <row r="13" spans="1:60">
      <c r="A13" s="1">
        <v>12</v>
      </c>
      <c r="B13" s="1"/>
      <c r="C13" s="20" t="s">
        <v>30</v>
      </c>
      <c r="D13" s="7">
        <v>67</v>
      </c>
      <c r="E13" s="7">
        <v>67</v>
      </c>
      <c r="F13" s="7"/>
      <c r="G13" s="7"/>
      <c r="H13" s="9">
        <v>14</v>
      </c>
      <c r="I13" s="10">
        <v>320</v>
      </c>
      <c r="J13" s="10"/>
      <c r="K13" s="10"/>
      <c r="L13" s="7">
        <v>25</v>
      </c>
      <c r="M13" s="2">
        <v>295240</v>
      </c>
      <c r="P13" s="7">
        <v>46640</v>
      </c>
      <c r="Q13" s="11">
        <f t="shared" si="1"/>
        <v>0</v>
      </c>
      <c r="R13" s="11">
        <f t="shared" si="2"/>
        <v>0.15797317436661698</v>
      </c>
      <c r="S13" s="11"/>
      <c r="V13" s="20" t="s">
        <v>30</v>
      </c>
      <c r="W13" s="17">
        <v>0</v>
      </c>
      <c r="X13" s="7">
        <v>53</v>
      </c>
      <c r="Y13" s="7">
        <v>5</v>
      </c>
      <c r="Z13" s="7">
        <v>9</v>
      </c>
      <c r="AA13" s="7">
        <v>0</v>
      </c>
      <c r="AB13" s="7">
        <v>0</v>
      </c>
      <c r="AC13" s="7">
        <f t="shared" si="3"/>
        <v>67</v>
      </c>
      <c r="AD13" s="20" t="s">
        <v>30</v>
      </c>
      <c r="AE13" s="7">
        <v>0</v>
      </c>
      <c r="AF13" s="7">
        <v>364340</v>
      </c>
      <c r="AG13" s="7">
        <v>258490</v>
      </c>
      <c r="AH13" s="7">
        <v>493450</v>
      </c>
      <c r="AI13" s="7">
        <v>0</v>
      </c>
      <c r="AJ13" s="7">
        <v>0</v>
      </c>
      <c r="AK13" s="7">
        <v>1116280</v>
      </c>
      <c r="AL13" s="20"/>
      <c r="AM13" s="21">
        <v>0</v>
      </c>
      <c r="AN13" s="21">
        <v>0.3263876446769628</v>
      </c>
      <c r="AO13" s="21">
        <v>0.23156376536352885</v>
      </c>
      <c r="AP13" s="21">
        <v>0.44204858995950835</v>
      </c>
      <c r="AQ13" s="21">
        <v>0</v>
      </c>
      <c r="AR13" s="21">
        <v>0</v>
      </c>
      <c r="AS13" s="22">
        <v>0</v>
      </c>
      <c r="AT13" s="47"/>
      <c r="AU13" s="51" t="s">
        <v>30</v>
      </c>
      <c r="AV13" s="9">
        <v>0</v>
      </c>
      <c r="AW13" s="9">
        <v>32.638764467696276</v>
      </c>
      <c r="AX13" s="9">
        <v>23.156376536352884</v>
      </c>
      <c r="AY13" s="9">
        <v>44.204858995950836</v>
      </c>
      <c r="AZ13" s="9">
        <v>0</v>
      </c>
      <c r="BA13" s="9">
        <v>0</v>
      </c>
      <c r="BB13" s="61">
        <f t="shared" si="4"/>
        <v>100</v>
      </c>
      <c r="BC13" s="58">
        <v>0</v>
      </c>
      <c r="BD13" s="39"/>
    </row>
    <row r="14" spans="1:60">
      <c r="A14" s="1">
        <v>13</v>
      </c>
      <c r="B14" s="1"/>
      <c r="C14" s="20" t="s">
        <v>31</v>
      </c>
      <c r="D14" s="7">
        <v>159</v>
      </c>
      <c r="E14" s="7">
        <v>159</v>
      </c>
      <c r="F14" s="7"/>
      <c r="G14" s="7"/>
      <c r="H14" s="9">
        <v>5</v>
      </c>
      <c r="I14" s="10">
        <v>302</v>
      </c>
      <c r="J14" s="10"/>
      <c r="K14" s="10"/>
      <c r="L14" s="7">
        <v>5</v>
      </c>
      <c r="M14" s="2">
        <v>154150</v>
      </c>
      <c r="P14" s="7">
        <v>12910</v>
      </c>
      <c r="Q14" s="11">
        <f t="shared" si="1"/>
        <v>0</v>
      </c>
      <c r="R14" s="11">
        <f t="shared" si="2"/>
        <v>8.3749594550762238E-2</v>
      </c>
      <c r="S14" s="11"/>
      <c r="V14" s="20" t="s">
        <v>31</v>
      </c>
      <c r="W14" s="17">
        <v>0</v>
      </c>
      <c r="X14" s="7">
        <v>154</v>
      </c>
      <c r="Y14" s="7">
        <v>1</v>
      </c>
      <c r="Z14" s="7">
        <v>4</v>
      </c>
      <c r="AA14" s="7">
        <v>0</v>
      </c>
      <c r="AB14" s="7">
        <v>0</v>
      </c>
      <c r="AC14" s="7">
        <f t="shared" si="3"/>
        <v>159</v>
      </c>
      <c r="AD14" s="20" t="s">
        <v>31</v>
      </c>
      <c r="AE14" s="7">
        <v>0</v>
      </c>
      <c r="AF14" s="7">
        <v>461450</v>
      </c>
      <c r="AG14" s="7">
        <v>16550</v>
      </c>
      <c r="AH14" s="7">
        <v>170120</v>
      </c>
      <c r="AI14" s="7">
        <v>0</v>
      </c>
      <c r="AJ14" s="7">
        <v>0</v>
      </c>
      <c r="AK14" s="7">
        <v>648120</v>
      </c>
      <c r="AL14" s="20"/>
      <c r="AM14" s="21">
        <v>0</v>
      </c>
      <c r="AN14" s="21">
        <v>0.71198234894772572</v>
      </c>
      <c r="AO14" s="21">
        <v>2.553539467999753E-2</v>
      </c>
      <c r="AP14" s="21">
        <v>0.26248225637227673</v>
      </c>
      <c r="AQ14" s="21">
        <v>0</v>
      </c>
      <c r="AR14" s="21">
        <v>0</v>
      </c>
      <c r="AS14" s="22">
        <v>0</v>
      </c>
      <c r="AT14" s="47"/>
      <c r="AU14" s="51" t="s">
        <v>31</v>
      </c>
      <c r="AV14" s="9">
        <v>0</v>
      </c>
      <c r="AW14" s="9">
        <v>71.198234894772568</v>
      </c>
      <c r="AX14" s="9">
        <v>2.553539467999753</v>
      </c>
      <c r="AY14" s="9">
        <v>26.248225637227673</v>
      </c>
      <c r="AZ14" s="9">
        <v>0</v>
      </c>
      <c r="BA14" s="9">
        <v>0</v>
      </c>
      <c r="BB14" s="61">
        <f t="shared" si="4"/>
        <v>100</v>
      </c>
      <c r="BC14" s="58">
        <v>0</v>
      </c>
      <c r="BD14" s="39"/>
    </row>
    <row r="15" spans="1:60">
      <c r="A15" s="1">
        <v>15</v>
      </c>
      <c r="B15" s="1"/>
      <c r="C15" s="20" t="s">
        <v>32</v>
      </c>
      <c r="D15" s="7">
        <v>5</v>
      </c>
      <c r="E15" s="7">
        <v>4</v>
      </c>
      <c r="F15" s="7"/>
      <c r="G15" s="7"/>
      <c r="H15" s="9">
        <v>3</v>
      </c>
      <c r="I15" s="10">
        <v>45</v>
      </c>
      <c r="J15" s="10"/>
      <c r="K15" s="10"/>
      <c r="L15" s="7">
        <v>3</v>
      </c>
      <c r="M15" s="2">
        <v>23910</v>
      </c>
      <c r="P15" s="7">
        <v>6470</v>
      </c>
      <c r="Q15" s="11">
        <f t="shared" si="1"/>
        <v>0</v>
      </c>
      <c r="R15" s="11">
        <f t="shared" si="2"/>
        <v>0.27059807611877873</v>
      </c>
      <c r="S15" s="11"/>
      <c r="V15" s="20" t="s">
        <v>32</v>
      </c>
      <c r="W15" s="17">
        <v>1</v>
      </c>
      <c r="X15" s="7">
        <v>1</v>
      </c>
      <c r="Y15" s="7">
        <v>1</v>
      </c>
      <c r="Z15" s="7">
        <v>2</v>
      </c>
      <c r="AA15" s="7">
        <v>0</v>
      </c>
      <c r="AB15" s="7">
        <v>0</v>
      </c>
      <c r="AC15" s="7">
        <f t="shared" si="3"/>
        <v>5</v>
      </c>
      <c r="AD15" s="20" t="s">
        <v>32</v>
      </c>
      <c r="AE15" s="7">
        <v>0</v>
      </c>
      <c r="AF15" s="7">
        <v>3050</v>
      </c>
      <c r="AG15" s="7">
        <v>9990</v>
      </c>
      <c r="AH15" s="7">
        <v>54840</v>
      </c>
      <c r="AI15" s="7">
        <v>0</v>
      </c>
      <c r="AJ15" s="7">
        <v>0</v>
      </c>
      <c r="AK15" s="7">
        <v>67880</v>
      </c>
      <c r="AL15" s="20"/>
      <c r="AM15" s="21">
        <v>0</v>
      </c>
      <c r="AN15" s="21">
        <v>4.4932233352975838E-2</v>
      </c>
      <c r="AO15" s="21">
        <v>0.14717147908073069</v>
      </c>
      <c r="AP15" s="21">
        <v>0.8078962875662935</v>
      </c>
      <c r="AQ15" s="21">
        <v>0</v>
      </c>
      <c r="AR15" s="21">
        <v>0</v>
      </c>
      <c r="AS15" s="22">
        <v>0</v>
      </c>
      <c r="AT15" s="47"/>
      <c r="AU15" s="51" t="s">
        <v>32</v>
      </c>
      <c r="AV15" s="9">
        <v>0</v>
      </c>
      <c r="AW15" s="9">
        <v>4.4932233352975839</v>
      </c>
      <c r="AX15" s="9">
        <v>14.71714790807307</v>
      </c>
      <c r="AY15" s="9">
        <v>80.789628756629355</v>
      </c>
      <c r="AZ15" s="9">
        <v>0</v>
      </c>
      <c r="BA15" s="9">
        <v>0</v>
      </c>
      <c r="BB15" s="61">
        <f t="shared" si="4"/>
        <v>100</v>
      </c>
      <c r="BC15" s="58">
        <v>0</v>
      </c>
      <c r="BD15" s="39"/>
    </row>
    <row r="16" spans="1:60">
      <c r="A16" s="1">
        <v>16</v>
      </c>
      <c r="B16" s="1"/>
      <c r="C16" s="20" t="s">
        <v>33</v>
      </c>
      <c r="D16" s="7">
        <v>44</v>
      </c>
      <c r="E16" s="7">
        <v>40</v>
      </c>
      <c r="F16" s="7"/>
      <c r="G16" s="7"/>
      <c r="H16" s="9">
        <v>2</v>
      </c>
      <c r="I16" s="10">
        <v>83</v>
      </c>
      <c r="J16" s="10"/>
      <c r="K16" s="10"/>
      <c r="L16" s="7">
        <v>2</v>
      </c>
      <c r="M16" s="2">
        <v>32830</v>
      </c>
      <c r="P16" s="7">
        <v>4680</v>
      </c>
      <c r="Q16" s="11">
        <f t="shared" si="1"/>
        <v>0</v>
      </c>
      <c r="R16" s="11">
        <f t="shared" si="2"/>
        <v>0.14255254340542187</v>
      </c>
      <c r="S16" s="11"/>
      <c r="V16" s="20" t="s">
        <v>33</v>
      </c>
      <c r="W16" s="17">
        <v>4</v>
      </c>
      <c r="X16" s="7">
        <v>38</v>
      </c>
      <c r="Y16" s="7">
        <v>0</v>
      </c>
      <c r="Z16" s="7">
        <v>2</v>
      </c>
      <c r="AA16" s="7">
        <v>0</v>
      </c>
      <c r="AB16" s="7">
        <v>0</v>
      </c>
      <c r="AC16" s="7">
        <f t="shared" si="3"/>
        <v>44</v>
      </c>
      <c r="AD16" s="20" t="s">
        <v>33</v>
      </c>
      <c r="AE16" s="7">
        <v>1920</v>
      </c>
      <c r="AF16" s="7">
        <v>79560</v>
      </c>
      <c r="AG16" s="7">
        <v>0</v>
      </c>
      <c r="AH16" s="7">
        <v>30890</v>
      </c>
      <c r="AI16" s="7">
        <v>0</v>
      </c>
      <c r="AJ16" s="7">
        <v>0</v>
      </c>
      <c r="AK16" s="7">
        <v>112370</v>
      </c>
      <c r="AL16" s="20"/>
      <c r="AM16" s="21">
        <v>1.7086410963780368E-2</v>
      </c>
      <c r="AN16" s="21">
        <v>0.70801815431164905</v>
      </c>
      <c r="AO16" s="21">
        <v>0</v>
      </c>
      <c r="AP16" s="21">
        <v>0.27489543472457062</v>
      </c>
      <c r="AQ16" s="21">
        <v>0</v>
      </c>
      <c r="AR16" s="21">
        <v>0</v>
      </c>
      <c r="AS16" s="22">
        <v>0</v>
      </c>
      <c r="AT16" s="47"/>
      <c r="AU16" s="51" t="s">
        <v>33</v>
      </c>
      <c r="AV16" s="9">
        <v>1.7086410963780367</v>
      </c>
      <c r="AW16" s="9">
        <v>70.801815431164911</v>
      </c>
      <c r="AX16" s="9">
        <v>0</v>
      </c>
      <c r="AY16" s="9">
        <v>27.489543472457061</v>
      </c>
      <c r="AZ16" s="9">
        <v>0</v>
      </c>
      <c r="BA16" s="9">
        <v>0</v>
      </c>
      <c r="BB16" s="61">
        <f t="shared" si="4"/>
        <v>100</v>
      </c>
      <c r="BC16" s="58">
        <v>0</v>
      </c>
      <c r="BD16" s="39"/>
    </row>
    <row r="17" spans="1:56">
      <c r="A17" s="1">
        <v>17</v>
      </c>
      <c r="B17" s="1"/>
      <c r="C17" s="20" t="s">
        <v>34</v>
      </c>
      <c r="D17" s="7">
        <v>102</v>
      </c>
      <c r="E17" s="7">
        <v>57</v>
      </c>
      <c r="F17" s="7"/>
      <c r="G17" s="7"/>
      <c r="H17" s="9">
        <v>11</v>
      </c>
      <c r="I17" s="10">
        <v>250</v>
      </c>
      <c r="J17" s="10"/>
      <c r="K17" s="10"/>
      <c r="L17" s="7">
        <v>18</v>
      </c>
      <c r="M17" s="2">
        <v>200210</v>
      </c>
      <c r="P17" s="7">
        <v>60300</v>
      </c>
      <c r="Q17" s="11">
        <f t="shared" si="1"/>
        <v>0</v>
      </c>
      <c r="R17" s="11">
        <f t="shared" si="2"/>
        <v>0.30118375705509215</v>
      </c>
      <c r="S17" s="11"/>
      <c r="V17" s="20" t="s">
        <v>34</v>
      </c>
      <c r="W17" s="17">
        <v>45</v>
      </c>
      <c r="X17" s="7">
        <v>46</v>
      </c>
      <c r="Y17" s="7">
        <v>0</v>
      </c>
      <c r="Z17" s="7">
        <v>2</v>
      </c>
      <c r="AA17" s="7">
        <v>5</v>
      </c>
      <c r="AB17" s="7">
        <v>4</v>
      </c>
      <c r="AC17" s="7">
        <f t="shared" si="3"/>
        <v>102</v>
      </c>
      <c r="AD17" s="20" t="s">
        <v>34</v>
      </c>
      <c r="AE17" s="7">
        <v>49360</v>
      </c>
      <c r="AF17" s="7">
        <v>239660</v>
      </c>
      <c r="AG17" s="7">
        <v>0</v>
      </c>
      <c r="AH17" s="7">
        <v>359220</v>
      </c>
      <c r="AI17" s="7">
        <v>90110</v>
      </c>
      <c r="AJ17" s="7">
        <v>28760</v>
      </c>
      <c r="AK17" s="7">
        <v>767110</v>
      </c>
      <c r="AL17" s="20"/>
      <c r="AM17" s="21">
        <v>6.4345400268540368E-2</v>
      </c>
      <c r="AN17" s="21">
        <v>0.31241934012071282</v>
      </c>
      <c r="AO17" s="21">
        <v>0</v>
      </c>
      <c r="AP17" s="21">
        <v>0.46827703979872509</v>
      </c>
      <c r="AQ17" s="21">
        <v>0.11746685612232927</v>
      </c>
      <c r="AR17" s="21">
        <v>3.7491363689692483E-2</v>
      </c>
      <c r="AS17" s="22">
        <v>0.15495821981202174</v>
      </c>
      <c r="AT17" s="47"/>
      <c r="AU17" s="51" t="s">
        <v>34</v>
      </c>
      <c r="AV17" s="9">
        <v>6.4345400268540365</v>
      </c>
      <c r="AW17" s="9">
        <v>31.241934012071283</v>
      </c>
      <c r="AX17" s="9">
        <v>0</v>
      </c>
      <c r="AY17" s="9">
        <v>46.82770397987251</v>
      </c>
      <c r="AZ17" s="9">
        <v>11.746685612232927</v>
      </c>
      <c r="BA17" s="9">
        <v>3.7491363689692485</v>
      </c>
      <c r="BB17" s="61">
        <f t="shared" si="4"/>
        <v>100</v>
      </c>
      <c r="BC17" s="58">
        <v>15.495821981202173</v>
      </c>
      <c r="BD17" s="39"/>
    </row>
    <row r="18" spans="1:56">
      <c r="A18" s="1">
        <v>18</v>
      </c>
      <c r="B18" s="1"/>
      <c r="C18" s="20" t="s">
        <v>35</v>
      </c>
      <c r="D18" s="7">
        <v>92</v>
      </c>
      <c r="E18" s="7">
        <v>39</v>
      </c>
      <c r="F18" s="7"/>
      <c r="G18" s="7"/>
      <c r="H18" s="9">
        <v>21</v>
      </c>
      <c r="I18" s="10">
        <v>92</v>
      </c>
      <c r="J18" s="10"/>
      <c r="K18" s="10"/>
      <c r="L18" s="7">
        <v>28</v>
      </c>
      <c r="M18" s="2">
        <v>110400</v>
      </c>
      <c r="P18" s="7">
        <v>73850</v>
      </c>
      <c r="Q18" s="11">
        <f t="shared" si="1"/>
        <v>0</v>
      </c>
      <c r="R18" s="11">
        <f t="shared" si="2"/>
        <v>0.6689311594202898</v>
      </c>
      <c r="S18" s="11"/>
      <c r="V18" s="20" t="s">
        <v>35</v>
      </c>
      <c r="W18" s="17">
        <v>53</v>
      </c>
      <c r="X18" s="7">
        <v>18</v>
      </c>
      <c r="Y18" s="7">
        <v>0</v>
      </c>
      <c r="Z18" s="7">
        <v>1</v>
      </c>
      <c r="AA18" s="7">
        <v>15</v>
      </c>
      <c r="AB18" s="7">
        <v>5</v>
      </c>
      <c r="AC18" s="7">
        <f t="shared" si="3"/>
        <v>92</v>
      </c>
      <c r="AD18" s="20" t="s">
        <v>35</v>
      </c>
      <c r="AE18" s="7">
        <v>84710</v>
      </c>
      <c r="AF18" s="7">
        <v>59680</v>
      </c>
      <c r="AG18" s="7">
        <v>0</v>
      </c>
      <c r="AH18" s="7">
        <v>12160</v>
      </c>
      <c r="AI18" s="7">
        <v>248560</v>
      </c>
      <c r="AJ18" s="7">
        <v>17320</v>
      </c>
      <c r="AK18" s="7">
        <v>422430</v>
      </c>
      <c r="AL18" s="20"/>
      <c r="AM18" s="21">
        <v>0.20053026536941032</v>
      </c>
      <c r="AN18" s="21">
        <v>0.14127784485003433</v>
      </c>
      <c r="AO18" s="21">
        <v>0</v>
      </c>
      <c r="AP18" s="21">
        <v>2.8785834339417182E-2</v>
      </c>
      <c r="AQ18" s="21">
        <v>0.58840517955637617</v>
      </c>
      <c r="AR18" s="21">
        <v>4.1000875884761971E-2</v>
      </c>
      <c r="AS18" s="22">
        <v>0.62940605544113815</v>
      </c>
      <c r="AT18" s="47"/>
      <c r="AU18" s="51" t="s">
        <v>35</v>
      </c>
      <c r="AV18" s="9">
        <v>20.053026536941033</v>
      </c>
      <c r="AW18" s="9">
        <v>14.127784485003433</v>
      </c>
      <c r="AX18" s="9">
        <v>0</v>
      </c>
      <c r="AY18" s="9">
        <v>2.878583433941718</v>
      </c>
      <c r="AZ18" s="9">
        <v>58.840517955637615</v>
      </c>
      <c r="BA18" s="9">
        <v>4.1000875884761969</v>
      </c>
      <c r="BB18" s="61">
        <f t="shared" si="4"/>
        <v>100</v>
      </c>
      <c r="BC18" s="58">
        <v>62.940605544113815</v>
      </c>
      <c r="BD18" s="39"/>
    </row>
    <row r="19" spans="1:56">
      <c r="A19" s="1">
        <v>19</v>
      </c>
      <c r="B19" s="1"/>
      <c r="C19" s="20" t="s">
        <v>36</v>
      </c>
      <c r="D19" s="7">
        <v>99</v>
      </c>
      <c r="E19" s="7">
        <v>61</v>
      </c>
      <c r="F19" s="7"/>
      <c r="G19" s="7"/>
      <c r="H19" s="9">
        <v>21</v>
      </c>
      <c r="I19" s="10">
        <v>105</v>
      </c>
      <c r="J19" s="10"/>
      <c r="K19" s="10"/>
      <c r="L19" s="7">
        <v>26</v>
      </c>
      <c r="M19" s="2">
        <v>83920</v>
      </c>
      <c r="P19" s="7">
        <v>51910</v>
      </c>
      <c r="Q19" s="11">
        <f t="shared" si="1"/>
        <v>0</v>
      </c>
      <c r="R19" s="11">
        <f t="shared" si="2"/>
        <v>0.61856530028598666</v>
      </c>
      <c r="S19" s="11"/>
      <c r="V19" s="20" t="s">
        <v>36</v>
      </c>
      <c r="W19" s="17">
        <v>38</v>
      </c>
      <c r="X19" s="7">
        <v>40</v>
      </c>
      <c r="Y19" s="7">
        <v>0</v>
      </c>
      <c r="Z19" s="7">
        <v>2</v>
      </c>
      <c r="AA19" s="7">
        <v>8</v>
      </c>
      <c r="AB19" s="7">
        <v>11</v>
      </c>
      <c r="AC19" s="7">
        <f t="shared" si="3"/>
        <v>99</v>
      </c>
      <c r="AD19" s="20" t="s">
        <v>36</v>
      </c>
      <c r="AE19" s="7">
        <v>22390</v>
      </c>
      <c r="AF19" s="7">
        <v>44120</v>
      </c>
      <c r="AG19" s="7">
        <v>0</v>
      </c>
      <c r="AH19" s="7">
        <v>16910</v>
      </c>
      <c r="AI19" s="7">
        <v>65800</v>
      </c>
      <c r="AJ19" s="7">
        <v>33710</v>
      </c>
      <c r="AK19" s="7">
        <v>182930</v>
      </c>
      <c r="AL19" s="20"/>
      <c r="AM19" s="21">
        <v>0.12239654512655114</v>
      </c>
      <c r="AN19" s="21">
        <v>0.24118515279068495</v>
      </c>
      <c r="AO19" s="21">
        <v>0</v>
      </c>
      <c r="AP19" s="21">
        <v>9.2439731044661896E-2</v>
      </c>
      <c r="AQ19" s="21">
        <v>0.3597004318591811</v>
      </c>
      <c r="AR19" s="21">
        <v>0.18427813917892089</v>
      </c>
      <c r="AS19" s="22">
        <v>0.54397857103810199</v>
      </c>
      <c r="AT19" s="47"/>
      <c r="AU19" s="51" t="s">
        <v>36</v>
      </c>
      <c r="AV19" s="9">
        <v>12.239654512655115</v>
      </c>
      <c r="AW19" s="9">
        <v>24.118515279068493</v>
      </c>
      <c r="AX19" s="9">
        <v>0</v>
      </c>
      <c r="AY19" s="9">
        <v>9.243973104466189</v>
      </c>
      <c r="AZ19" s="9">
        <v>35.970043185918108</v>
      </c>
      <c r="BA19" s="9">
        <v>18.427813917892088</v>
      </c>
      <c r="BB19" s="61">
        <f t="shared" si="4"/>
        <v>100</v>
      </c>
      <c r="BC19" s="58">
        <v>54.397857103810196</v>
      </c>
      <c r="BD19" s="39"/>
    </row>
    <row r="20" spans="1:56">
      <c r="A20" s="1">
        <v>20</v>
      </c>
      <c r="B20" s="1"/>
      <c r="C20" s="20" t="s">
        <v>37</v>
      </c>
      <c r="D20" s="7">
        <v>105</v>
      </c>
      <c r="E20" s="7">
        <v>76</v>
      </c>
      <c r="F20" s="7"/>
      <c r="G20" s="7"/>
      <c r="H20" s="9">
        <v>4</v>
      </c>
      <c r="I20" s="10">
        <v>106</v>
      </c>
      <c r="J20" s="10"/>
      <c r="K20" s="10"/>
      <c r="L20" s="7">
        <v>4</v>
      </c>
      <c r="M20" s="2">
        <v>50330</v>
      </c>
      <c r="P20" s="7">
        <v>8240</v>
      </c>
      <c r="Q20" s="11">
        <f t="shared" si="1"/>
        <v>0</v>
      </c>
      <c r="R20" s="11">
        <f t="shared" si="2"/>
        <v>0.16371945161931253</v>
      </c>
      <c r="S20" s="11"/>
      <c r="V20" s="20" t="s">
        <v>37</v>
      </c>
      <c r="W20" s="17">
        <v>29</v>
      </c>
      <c r="X20" s="7">
        <v>72</v>
      </c>
      <c r="Y20" s="7">
        <v>1</v>
      </c>
      <c r="Z20" s="7">
        <v>2</v>
      </c>
      <c r="AA20" s="7">
        <v>1</v>
      </c>
      <c r="AB20" s="7">
        <v>0</v>
      </c>
      <c r="AC20" s="7">
        <f t="shared" si="3"/>
        <v>105</v>
      </c>
      <c r="AD20" s="20" t="s">
        <v>37</v>
      </c>
      <c r="AE20" s="7">
        <v>9060</v>
      </c>
      <c r="AF20" s="7">
        <v>96880</v>
      </c>
      <c r="AG20" s="7">
        <v>11980</v>
      </c>
      <c r="AH20" s="7">
        <v>57270</v>
      </c>
      <c r="AI20" s="7">
        <v>2210</v>
      </c>
      <c r="AJ20" s="7">
        <v>0</v>
      </c>
      <c r="AK20" s="7">
        <v>177400</v>
      </c>
      <c r="AL20" s="20"/>
      <c r="AM20" s="21">
        <v>5.1071025930101467E-2</v>
      </c>
      <c r="AN20" s="21">
        <v>0.54611048478015789</v>
      </c>
      <c r="AO20" s="21">
        <v>6.7531003382187149E-2</v>
      </c>
      <c r="AP20" s="21">
        <v>0.32282976324689966</v>
      </c>
      <c r="AQ20" s="21">
        <v>1.245772266065389E-2</v>
      </c>
      <c r="AR20" s="21">
        <v>0</v>
      </c>
      <c r="AS20" s="22">
        <v>1.245772266065389E-2</v>
      </c>
      <c r="AT20" s="47"/>
      <c r="AU20" s="51" t="s">
        <v>37</v>
      </c>
      <c r="AV20" s="9">
        <v>5.107102593010147</v>
      </c>
      <c r="AW20" s="9">
        <v>54.611048478015789</v>
      </c>
      <c r="AX20" s="9">
        <v>6.7531003382187151</v>
      </c>
      <c r="AY20" s="9">
        <v>32.282976324689969</v>
      </c>
      <c r="AZ20" s="9">
        <v>1.2457722660653889</v>
      </c>
      <c r="BA20" s="9">
        <v>0</v>
      </c>
      <c r="BB20" s="61">
        <f t="shared" si="4"/>
        <v>100</v>
      </c>
      <c r="BC20" s="58">
        <v>1.2457722660653889</v>
      </c>
      <c r="BD20" s="39"/>
    </row>
    <row r="21" spans="1:56">
      <c r="A21" s="1">
        <v>21</v>
      </c>
      <c r="B21" s="1"/>
      <c r="C21" s="20" t="s">
        <v>38</v>
      </c>
      <c r="D21" s="7">
        <v>120</v>
      </c>
      <c r="E21" s="7">
        <v>120</v>
      </c>
      <c r="F21" s="7"/>
      <c r="G21" s="7"/>
      <c r="H21" s="9">
        <v>2</v>
      </c>
      <c r="I21" s="10">
        <v>196</v>
      </c>
      <c r="J21" s="10"/>
      <c r="K21" s="10"/>
      <c r="L21" s="7">
        <v>2</v>
      </c>
      <c r="M21" s="2">
        <v>104380</v>
      </c>
      <c r="P21" s="7">
        <v>4740</v>
      </c>
      <c r="Q21" s="11">
        <f t="shared" si="1"/>
        <v>0</v>
      </c>
      <c r="R21" s="11">
        <f t="shared" si="2"/>
        <v>4.541099827553171E-2</v>
      </c>
      <c r="S21" s="11"/>
      <c r="V21" s="20" t="s">
        <v>38</v>
      </c>
      <c r="W21" s="17">
        <v>0</v>
      </c>
      <c r="X21" s="7">
        <v>118</v>
      </c>
      <c r="Y21" s="7">
        <v>1</v>
      </c>
      <c r="Z21" s="7">
        <v>1</v>
      </c>
      <c r="AA21" s="7">
        <v>0</v>
      </c>
      <c r="AB21" s="7">
        <v>0</v>
      </c>
      <c r="AC21" s="7">
        <f t="shared" si="3"/>
        <v>120</v>
      </c>
      <c r="AD21" s="20" t="s">
        <v>38</v>
      </c>
      <c r="AE21" s="7">
        <v>0</v>
      </c>
      <c r="AF21" s="7">
        <v>203330</v>
      </c>
      <c r="AG21" s="7">
        <v>23610</v>
      </c>
      <c r="AH21" s="7">
        <v>46090</v>
      </c>
      <c r="AI21" s="7">
        <v>0</v>
      </c>
      <c r="AJ21" s="7">
        <v>0</v>
      </c>
      <c r="AK21" s="7">
        <v>273030</v>
      </c>
      <c r="AL21" s="20"/>
      <c r="AM21" s="21">
        <v>0</v>
      </c>
      <c r="AN21" s="21">
        <v>0.74471669779877669</v>
      </c>
      <c r="AO21" s="21">
        <v>8.6474013844632464E-2</v>
      </c>
      <c r="AP21" s="21">
        <v>0.16880928835659084</v>
      </c>
      <c r="AQ21" s="21">
        <v>0</v>
      </c>
      <c r="AR21" s="21">
        <v>0</v>
      </c>
      <c r="AS21" s="22">
        <v>0</v>
      </c>
      <c r="AT21" s="47"/>
      <c r="AU21" s="51" t="s">
        <v>38</v>
      </c>
      <c r="AV21" s="9">
        <v>0</v>
      </c>
      <c r="AW21" s="9">
        <v>74.471669779877672</v>
      </c>
      <c r="AX21" s="9">
        <v>8.6474013844632456</v>
      </c>
      <c r="AY21" s="9">
        <v>16.880928835659084</v>
      </c>
      <c r="AZ21" s="9">
        <v>0</v>
      </c>
      <c r="BA21" s="9">
        <v>0</v>
      </c>
      <c r="BB21" s="61">
        <f t="shared" si="4"/>
        <v>100</v>
      </c>
      <c r="BC21" s="58">
        <v>0</v>
      </c>
      <c r="BD21" s="39"/>
    </row>
    <row r="22" spans="1:56">
      <c r="A22" s="1">
        <v>22</v>
      </c>
      <c r="B22" s="1"/>
      <c r="C22" s="20" t="s">
        <v>39</v>
      </c>
      <c r="D22" s="7">
        <v>64</v>
      </c>
      <c r="E22" s="7">
        <v>63</v>
      </c>
      <c r="F22" s="7"/>
      <c r="G22" s="7"/>
      <c r="H22" s="9">
        <v>2</v>
      </c>
      <c r="I22" s="10">
        <v>129</v>
      </c>
      <c r="J22" s="10"/>
      <c r="K22" s="10"/>
      <c r="L22" s="7">
        <v>2</v>
      </c>
      <c r="M22" s="2">
        <v>65130</v>
      </c>
      <c r="P22" s="7">
        <v>4510</v>
      </c>
      <c r="Q22" s="11">
        <f t="shared" si="1"/>
        <v>0</v>
      </c>
      <c r="R22" s="11">
        <f t="shared" si="2"/>
        <v>6.9246123138338708E-2</v>
      </c>
      <c r="S22" s="11"/>
      <c r="V22" s="20" t="s">
        <v>39</v>
      </c>
      <c r="W22" s="17">
        <v>1</v>
      </c>
      <c r="X22" s="7">
        <v>61</v>
      </c>
      <c r="Y22" s="7">
        <v>0</v>
      </c>
      <c r="Z22" s="7">
        <v>1</v>
      </c>
      <c r="AA22" s="7">
        <v>1</v>
      </c>
      <c r="AB22" s="7">
        <v>0</v>
      </c>
      <c r="AC22" s="7">
        <f t="shared" si="3"/>
        <v>64</v>
      </c>
      <c r="AD22" s="20" t="s">
        <v>39</v>
      </c>
      <c r="AE22" s="7">
        <v>1320</v>
      </c>
      <c r="AF22" s="7">
        <v>242290</v>
      </c>
      <c r="AG22" s="7">
        <v>0</v>
      </c>
      <c r="AH22" s="7">
        <v>31120</v>
      </c>
      <c r="AI22" s="7">
        <v>35990</v>
      </c>
      <c r="AJ22" s="7">
        <v>0</v>
      </c>
      <c r="AK22" s="7">
        <v>310720</v>
      </c>
      <c r="AL22" s="20"/>
      <c r="AM22" s="21">
        <v>4.2481977342945414E-3</v>
      </c>
      <c r="AN22" s="21">
        <v>0.77976956745623072</v>
      </c>
      <c r="AO22" s="21">
        <v>0</v>
      </c>
      <c r="AP22" s="21">
        <v>0.10015447991761071</v>
      </c>
      <c r="AQ22" s="21">
        <v>0.11582775489186406</v>
      </c>
      <c r="AR22" s="21">
        <v>0</v>
      </c>
      <c r="AS22" s="22">
        <v>0.11582775489186406</v>
      </c>
      <c r="AT22" s="47"/>
      <c r="AU22" s="51" t="s">
        <v>39</v>
      </c>
      <c r="AV22" s="9">
        <v>0.42481977342945415</v>
      </c>
      <c r="AW22" s="9">
        <v>77.97695674562307</v>
      </c>
      <c r="AX22" s="9">
        <v>0</v>
      </c>
      <c r="AY22" s="9">
        <v>10.015447991761071</v>
      </c>
      <c r="AZ22" s="9">
        <v>11.582775489186407</v>
      </c>
      <c r="BA22" s="9">
        <v>0</v>
      </c>
      <c r="BB22" s="61">
        <f t="shared" si="4"/>
        <v>99.999999999999986</v>
      </c>
      <c r="BC22" s="58">
        <v>11.582775489186407</v>
      </c>
      <c r="BD22" s="39"/>
    </row>
    <row r="23" spans="1:56">
      <c r="A23" s="1">
        <v>23</v>
      </c>
      <c r="B23" s="1"/>
      <c r="C23" s="20" t="s">
        <v>40</v>
      </c>
      <c r="D23" s="7">
        <v>16</v>
      </c>
      <c r="E23" s="7">
        <v>16</v>
      </c>
      <c r="F23" s="7"/>
      <c r="G23" s="7"/>
      <c r="H23" s="9">
        <v>3</v>
      </c>
      <c r="I23" s="10">
        <v>94</v>
      </c>
      <c r="J23" s="10"/>
      <c r="K23" s="10"/>
      <c r="L23" s="7">
        <v>4</v>
      </c>
      <c r="M23" s="2">
        <v>33020</v>
      </c>
      <c r="P23" s="7">
        <v>9450</v>
      </c>
      <c r="Q23" s="11">
        <f t="shared" si="1"/>
        <v>0</v>
      </c>
      <c r="R23" s="11">
        <f t="shared" si="2"/>
        <v>0.28619018776499089</v>
      </c>
      <c r="S23" s="11"/>
      <c r="V23" s="20" t="s">
        <v>40</v>
      </c>
      <c r="W23" s="17">
        <v>0</v>
      </c>
      <c r="X23" s="7">
        <v>13</v>
      </c>
      <c r="Y23" s="7">
        <v>0</v>
      </c>
      <c r="Z23" s="7">
        <v>0</v>
      </c>
      <c r="AA23" s="7">
        <v>3</v>
      </c>
      <c r="AB23" s="7">
        <v>0</v>
      </c>
      <c r="AC23" s="7">
        <f t="shared" si="3"/>
        <v>16</v>
      </c>
      <c r="AD23" s="20" t="s">
        <v>40</v>
      </c>
      <c r="AE23" s="7">
        <v>0</v>
      </c>
      <c r="AF23" s="7">
        <v>48620</v>
      </c>
      <c r="AG23" s="7">
        <v>0</v>
      </c>
      <c r="AH23" s="7">
        <v>0</v>
      </c>
      <c r="AI23" s="7">
        <v>28900</v>
      </c>
      <c r="AJ23" s="7">
        <v>0</v>
      </c>
      <c r="AK23" s="7">
        <v>77520</v>
      </c>
      <c r="AL23" s="20"/>
      <c r="AM23" s="21">
        <v>0</v>
      </c>
      <c r="AN23" s="21">
        <v>0.6271929824561403</v>
      </c>
      <c r="AO23" s="21">
        <v>0</v>
      </c>
      <c r="AP23" s="21">
        <v>0</v>
      </c>
      <c r="AQ23" s="21">
        <v>0.37280701754385964</v>
      </c>
      <c r="AR23" s="21">
        <v>0</v>
      </c>
      <c r="AS23" s="22">
        <v>0.37280701754385964</v>
      </c>
      <c r="AT23" s="47"/>
      <c r="AU23" s="51" t="s">
        <v>40</v>
      </c>
      <c r="AV23" s="9">
        <v>0</v>
      </c>
      <c r="AW23" s="9">
        <v>62.719298245614027</v>
      </c>
      <c r="AX23" s="9">
        <v>0</v>
      </c>
      <c r="AY23" s="9">
        <v>0</v>
      </c>
      <c r="AZ23" s="9">
        <v>37.280701754385966</v>
      </c>
      <c r="BA23" s="9">
        <v>0</v>
      </c>
      <c r="BB23" s="61">
        <f t="shared" si="4"/>
        <v>100</v>
      </c>
      <c r="BC23" s="58">
        <v>37.280701754385966</v>
      </c>
      <c r="BD23" s="39"/>
    </row>
    <row r="24" spans="1:56">
      <c r="A24" s="1">
        <v>24</v>
      </c>
      <c r="B24" s="1"/>
      <c r="C24" s="20" t="s">
        <v>41</v>
      </c>
      <c r="D24" s="7">
        <v>24</v>
      </c>
      <c r="E24" s="7">
        <v>24</v>
      </c>
      <c r="F24" s="7"/>
      <c r="G24" s="7"/>
      <c r="H24" s="9">
        <v>7</v>
      </c>
      <c r="I24" s="10">
        <v>124</v>
      </c>
      <c r="J24" s="10"/>
      <c r="K24" s="10"/>
      <c r="L24" s="7">
        <v>9</v>
      </c>
      <c r="M24" s="2">
        <v>89160</v>
      </c>
      <c r="P24" s="7">
        <v>27740</v>
      </c>
      <c r="Q24" s="11">
        <f t="shared" si="1"/>
        <v>0</v>
      </c>
      <c r="R24" s="11">
        <f t="shared" si="2"/>
        <v>0.31112606550022431</v>
      </c>
      <c r="S24" s="11"/>
      <c r="V24" s="20" t="s">
        <v>41</v>
      </c>
      <c r="W24" s="17">
        <v>0</v>
      </c>
      <c r="X24" s="7">
        <v>17</v>
      </c>
      <c r="Y24" s="7">
        <v>0</v>
      </c>
      <c r="Z24" s="7">
        <v>3</v>
      </c>
      <c r="AA24" s="7">
        <v>3</v>
      </c>
      <c r="AB24" s="7">
        <v>1</v>
      </c>
      <c r="AC24" s="7">
        <f t="shared" si="3"/>
        <v>24</v>
      </c>
      <c r="AD24" s="20" t="s">
        <v>41</v>
      </c>
      <c r="AE24" s="7">
        <v>0</v>
      </c>
      <c r="AF24" s="7">
        <v>107620</v>
      </c>
      <c r="AG24" s="7">
        <v>0</v>
      </c>
      <c r="AH24" s="7">
        <v>99190</v>
      </c>
      <c r="AI24" s="7">
        <v>62010</v>
      </c>
      <c r="AJ24" s="7">
        <v>8350</v>
      </c>
      <c r="AK24" s="7">
        <v>277170</v>
      </c>
      <c r="AL24" s="20"/>
      <c r="AM24" s="21">
        <v>0</v>
      </c>
      <c r="AN24" s="21">
        <v>0.38828156005339681</v>
      </c>
      <c r="AO24" s="21">
        <v>0</v>
      </c>
      <c r="AP24" s="21">
        <v>0.35786701302449758</v>
      </c>
      <c r="AQ24" s="21">
        <v>0.22372551141898475</v>
      </c>
      <c r="AR24" s="21">
        <v>3.0125915503120829E-2</v>
      </c>
      <c r="AS24" s="22">
        <v>0.25385142692210561</v>
      </c>
      <c r="AT24" s="47"/>
      <c r="AU24" s="51" t="s">
        <v>41</v>
      </c>
      <c r="AV24" s="9">
        <v>0</v>
      </c>
      <c r="AW24" s="9">
        <v>38.828156005339679</v>
      </c>
      <c r="AX24" s="9">
        <v>0</v>
      </c>
      <c r="AY24" s="9">
        <v>35.786701302449757</v>
      </c>
      <c r="AZ24" s="9">
        <v>22.372551141898477</v>
      </c>
      <c r="BA24" s="9">
        <v>3.012591550312083</v>
      </c>
      <c r="BB24" s="61">
        <f t="shared" si="4"/>
        <v>99.999999999999986</v>
      </c>
      <c r="BC24" s="58">
        <v>25.385142692210561</v>
      </c>
      <c r="BD24" s="39"/>
    </row>
    <row r="25" spans="1:56">
      <c r="A25" s="1">
        <v>25</v>
      </c>
      <c r="B25" s="1"/>
      <c r="C25" s="20" t="s">
        <v>42</v>
      </c>
      <c r="D25" s="7">
        <v>14</v>
      </c>
      <c r="E25" s="7">
        <v>14</v>
      </c>
      <c r="F25" s="7"/>
      <c r="G25" s="7"/>
      <c r="H25" s="9">
        <v>4</v>
      </c>
      <c r="I25" s="10">
        <v>186</v>
      </c>
      <c r="J25" s="10"/>
      <c r="K25" s="10"/>
      <c r="L25" s="7">
        <v>7</v>
      </c>
      <c r="M25" s="2">
        <v>106130</v>
      </c>
      <c r="P25" s="7">
        <v>21420</v>
      </c>
      <c r="Q25" s="11">
        <f t="shared" si="1"/>
        <v>0</v>
      </c>
      <c r="R25" s="11">
        <f t="shared" si="2"/>
        <v>0.20182794685762745</v>
      </c>
      <c r="S25" s="11"/>
      <c r="V25" s="20" t="s">
        <v>42</v>
      </c>
      <c r="W25" s="17">
        <v>0</v>
      </c>
      <c r="X25" s="7">
        <v>10</v>
      </c>
      <c r="Y25" s="7">
        <v>0</v>
      </c>
      <c r="Z25" s="7">
        <v>4</v>
      </c>
      <c r="AA25" s="7">
        <v>0</v>
      </c>
      <c r="AB25" s="7">
        <v>0</v>
      </c>
      <c r="AC25" s="7">
        <f t="shared" si="3"/>
        <v>14</v>
      </c>
      <c r="AD25" s="20" t="s">
        <v>42</v>
      </c>
      <c r="AE25" s="7">
        <v>0</v>
      </c>
      <c r="AF25" s="7">
        <v>142850</v>
      </c>
      <c r="AG25" s="7">
        <v>0</v>
      </c>
      <c r="AH25" s="7">
        <v>208980</v>
      </c>
      <c r="AI25" s="7">
        <v>0</v>
      </c>
      <c r="AJ25" s="7">
        <v>0</v>
      </c>
      <c r="AK25" s="7">
        <v>351830</v>
      </c>
      <c r="AL25" s="20"/>
      <c r="AM25" s="21">
        <v>0</v>
      </c>
      <c r="AN25" s="21">
        <v>0.40601995281812236</v>
      </c>
      <c r="AO25" s="21">
        <v>0</v>
      </c>
      <c r="AP25" s="21">
        <v>0.59398004718187758</v>
      </c>
      <c r="AQ25" s="21">
        <v>0</v>
      </c>
      <c r="AR25" s="21">
        <v>0</v>
      </c>
      <c r="AS25" s="22">
        <v>0</v>
      </c>
      <c r="AT25" s="47"/>
      <c r="AU25" s="51" t="s">
        <v>42</v>
      </c>
      <c r="AV25" s="9">
        <v>0</v>
      </c>
      <c r="AW25" s="9">
        <v>40.601995281812236</v>
      </c>
      <c r="AX25" s="9">
        <v>0</v>
      </c>
      <c r="AY25" s="9">
        <v>59.398004718187757</v>
      </c>
      <c r="AZ25" s="9">
        <v>0</v>
      </c>
      <c r="BA25" s="9">
        <v>0</v>
      </c>
      <c r="BB25" s="61">
        <f t="shared" si="4"/>
        <v>100</v>
      </c>
      <c r="BC25" s="58">
        <v>0</v>
      </c>
      <c r="BD25" s="39"/>
    </row>
    <row r="26" spans="1:56">
      <c r="A26" s="1">
        <v>26</v>
      </c>
      <c r="B26" s="1"/>
      <c r="C26" s="20" t="s">
        <v>43</v>
      </c>
      <c r="D26" s="7">
        <v>83</v>
      </c>
      <c r="E26" s="7">
        <v>81</v>
      </c>
      <c r="F26" s="7"/>
      <c r="G26" s="7"/>
      <c r="H26" s="9">
        <v>22</v>
      </c>
      <c r="I26" s="10">
        <v>222</v>
      </c>
      <c r="J26" s="10"/>
      <c r="K26" s="10"/>
      <c r="L26" s="7">
        <v>29</v>
      </c>
      <c r="M26" s="2">
        <v>156460</v>
      </c>
      <c r="P26" s="7">
        <v>60650</v>
      </c>
      <c r="Q26" s="11">
        <f t="shared" si="1"/>
        <v>0</v>
      </c>
      <c r="R26" s="11">
        <f t="shared" si="2"/>
        <v>0.3876390131663045</v>
      </c>
      <c r="S26" s="11"/>
      <c r="V26" s="20" t="s">
        <v>43</v>
      </c>
      <c r="W26" s="17">
        <v>2</v>
      </c>
      <c r="X26" s="7">
        <v>59</v>
      </c>
      <c r="Y26" s="7">
        <v>1</v>
      </c>
      <c r="Z26" s="7">
        <v>5</v>
      </c>
      <c r="AA26" s="7">
        <v>10</v>
      </c>
      <c r="AB26" s="7">
        <v>6</v>
      </c>
      <c r="AC26" s="7">
        <f t="shared" si="3"/>
        <v>83</v>
      </c>
      <c r="AD26" s="20" t="s">
        <v>43</v>
      </c>
      <c r="AE26" s="7">
        <v>790</v>
      </c>
      <c r="AF26" s="7">
        <v>204570</v>
      </c>
      <c r="AG26" s="7">
        <v>14090</v>
      </c>
      <c r="AH26" s="7">
        <v>244090</v>
      </c>
      <c r="AI26" s="7">
        <v>135260</v>
      </c>
      <c r="AJ26" s="7">
        <v>24260</v>
      </c>
      <c r="AK26" s="7">
        <v>623060</v>
      </c>
      <c r="AL26" s="20"/>
      <c r="AM26" s="21">
        <v>1.2679356723269027E-3</v>
      </c>
      <c r="AN26" s="21">
        <v>0.32833113985811962</v>
      </c>
      <c r="AO26" s="21">
        <v>2.2614194459602607E-2</v>
      </c>
      <c r="AP26" s="21">
        <v>0.39176002311173885</v>
      </c>
      <c r="AQ26" s="21">
        <v>0.21708984688473021</v>
      </c>
      <c r="AR26" s="21">
        <v>3.8936860013481844E-2</v>
      </c>
      <c r="AS26" s="22">
        <v>0.25602670689821205</v>
      </c>
      <c r="AT26" s="47"/>
      <c r="AU26" s="51" t="s">
        <v>43</v>
      </c>
      <c r="AV26" s="9">
        <v>0.12679356723269028</v>
      </c>
      <c r="AW26" s="9">
        <v>32.833113985811963</v>
      </c>
      <c r="AX26" s="9">
        <v>2.2614194459602608</v>
      </c>
      <c r="AY26" s="9">
        <v>39.176002311173889</v>
      </c>
      <c r="AZ26" s="9">
        <v>21.70898468847302</v>
      </c>
      <c r="BA26" s="9">
        <v>3.8936860013481844</v>
      </c>
      <c r="BB26" s="61">
        <f t="shared" si="4"/>
        <v>100.00000000000001</v>
      </c>
      <c r="BC26" s="58">
        <v>25.602670689821206</v>
      </c>
      <c r="BD26" s="39"/>
    </row>
    <row r="27" spans="1:56">
      <c r="A27" s="1">
        <v>27</v>
      </c>
      <c r="B27" s="1"/>
      <c r="C27" s="20" t="s">
        <v>44</v>
      </c>
      <c r="D27" s="7">
        <v>87</v>
      </c>
      <c r="E27" s="7">
        <v>52</v>
      </c>
      <c r="F27" s="7"/>
      <c r="G27" s="7"/>
      <c r="H27" s="9">
        <v>19</v>
      </c>
      <c r="I27" s="10">
        <v>123</v>
      </c>
      <c r="J27" s="10"/>
      <c r="K27" s="10"/>
      <c r="L27" s="7">
        <v>25</v>
      </c>
      <c r="M27" s="2">
        <v>92420</v>
      </c>
      <c r="P27" s="7">
        <v>52120</v>
      </c>
      <c r="Q27" s="11">
        <f t="shared" si="1"/>
        <v>0</v>
      </c>
      <c r="R27" s="11">
        <f t="shared" si="2"/>
        <v>0.5639471975762822</v>
      </c>
      <c r="S27" s="11"/>
      <c r="V27" s="20" t="s">
        <v>44</v>
      </c>
      <c r="W27" s="17">
        <v>35</v>
      </c>
      <c r="X27" s="7">
        <v>33</v>
      </c>
      <c r="Y27" s="7">
        <v>0</v>
      </c>
      <c r="Z27" s="7">
        <v>2</v>
      </c>
      <c r="AA27" s="7">
        <v>8</v>
      </c>
      <c r="AB27" s="7">
        <v>9</v>
      </c>
      <c r="AC27" s="7">
        <f t="shared" si="3"/>
        <v>87</v>
      </c>
      <c r="AD27" s="20" t="s">
        <v>44</v>
      </c>
      <c r="AE27" s="7">
        <v>31610</v>
      </c>
      <c r="AF27" s="7">
        <v>69580</v>
      </c>
      <c r="AG27" s="7">
        <v>0</v>
      </c>
      <c r="AH27" s="7">
        <v>106070</v>
      </c>
      <c r="AI27" s="7">
        <v>44880</v>
      </c>
      <c r="AJ27" s="7">
        <v>34870</v>
      </c>
      <c r="AK27" s="7">
        <v>287010</v>
      </c>
      <c r="AL27" s="20"/>
      <c r="AM27" s="21">
        <v>0.11013553534720044</v>
      </c>
      <c r="AN27" s="21">
        <v>0.24243057733180029</v>
      </c>
      <c r="AO27" s="21">
        <v>0</v>
      </c>
      <c r="AP27" s="21">
        <v>0.36956900456430092</v>
      </c>
      <c r="AQ27" s="21">
        <v>0.15637085815825233</v>
      </c>
      <c r="AR27" s="21">
        <v>0.12149402459844605</v>
      </c>
      <c r="AS27" s="22">
        <v>0.27786488275669841</v>
      </c>
      <c r="AT27" s="47"/>
      <c r="AU27" s="51" t="s">
        <v>44</v>
      </c>
      <c r="AV27" s="9">
        <v>11.013553534720044</v>
      </c>
      <c r="AW27" s="9">
        <v>24.243057733180031</v>
      </c>
      <c r="AX27" s="9">
        <v>0</v>
      </c>
      <c r="AY27" s="9">
        <v>36.956900456430091</v>
      </c>
      <c r="AZ27" s="9">
        <v>15.637085815825232</v>
      </c>
      <c r="BA27" s="9">
        <v>12.149402459844605</v>
      </c>
      <c r="BB27" s="61">
        <f t="shared" si="4"/>
        <v>100.00000000000001</v>
      </c>
      <c r="BC27" s="58">
        <v>27.786488275669839</v>
      </c>
      <c r="BD27" s="39"/>
    </row>
    <row r="28" spans="1:56">
      <c r="A28" s="1">
        <v>28</v>
      </c>
      <c r="B28" s="1"/>
      <c r="C28" s="20" t="s">
        <v>45</v>
      </c>
      <c r="D28" s="7">
        <v>82</v>
      </c>
      <c r="E28" s="7">
        <v>81</v>
      </c>
      <c r="F28" s="7"/>
      <c r="G28" s="7"/>
      <c r="H28" s="9">
        <v>1</v>
      </c>
      <c r="I28" s="10">
        <v>187</v>
      </c>
      <c r="J28" s="10"/>
      <c r="K28" s="10"/>
      <c r="L28" s="7">
        <v>1</v>
      </c>
      <c r="M28" s="2">
        <v>83210</v>
      </c>
      <c r="P28" s="7">
        <v>380</v>
      </c>
      <c r="Q28" s="11">
        <f t="shared" si="1"/>
        <v>0</v>
      </c>
      <c r="R28" s="11">
        <f t="shared" si="2"/>
        <v>4.566758803028482E-3</v>
      </c>
      <c r="S28" s="11"/>
      <c r="V28" s="20" t="s">
        <v>45</v>
      </c>
      <c r="W28" s="17">
        <v>1</v>
      </c>
      <c r="X28" s="7">
        <v>80</v>
      </c>
      <c r="Y28" s="7">
        <v>1</v>
      </c>
      <c r="Z28" s="7">
        <v>0</v>
      </c>
      <c r="AA28" s="7">
        <v>0</v>
      </c>
      <c r="AB28" s="7">
        <v>0</v>
      </c>
      <c r="AC28" s="7">
        <f t="shared" si="3"/>
        <v>82</v>
      </c>
      <c r="AD28" s="20" t="s">
        <v>45</v>
      </c>
      <c r="AE28" s="7">
        <v>80</v>
      </c>
      <c r="AF28" s="7">
        <v>206580</v>
      </c>
      <c r="AG28" s="7">
        <v>6800</v>
      </c>
      <c r="AH28" s="7">
        <v>0</v>
      </c>
      <c r="AI28" s="7">
        <v>0</v>
      </c>
      <c r="AJ28" s="7">
        <v>0</v>
      </c>
      <c r="AK28" s="7">
        <v>213460</v>
      </c>
      <c r="AL28" s="20"/>
      <c r="AM28" s="21">
        <v>3.747774758737E-4</v>
      </c>
      <c r="AN28" s="21">
        <v>0.96776913707486178</v>
      </c>
      <c r="AO28" s="21">
        <v>3.18560854492645E-2</v>
      </c>
      <c r="AP28" s="21">
        <v>0</v>
      </c>
      <c r="AQ28" s="21">
        <v>0</v>
      </c>
      <c r="AR28" s="21">
        <v>0</v>
      </c>
      <c r="AS28" s="22">
        <v>0</v>
      </c>
      <c r="AT28" s="47"/>
      <c r="AU28" s="51" t="s">
        <v>45</v>
      </c>
      <c r="AV28" s="9">
        <v>3.7477747587369999E-2</v>
      </c>
      <c r="AW28" s="9">
        <v>96.776913707486173</v>
      </c>
      <c r="AX28" s="9">
        <v>3.18560854492645</v>
      </c>
      <c r="AY28" s="9">
        <v>0</v>
      </c>
      <c r="AZ28" s="9">
        <v>0</v>
      </c>
      <c r="BA28" s="9">
        <v>0</v>
      </c>
      <c r="BB28" s="61">
        <f t="shared" si="4"/>
        <v>100</v>
      </c>
      <c r="BC28" s="58">
        <v>0</v>
      </c>
      <c r="BD28" s="39"/>
    </row>
    <row r="29" spans="1:56">
      <c r="A29" s="1">
        <v>29</v>
      </c>
      <c r="B29" s="1"/>
      <c r="C29" s="20" t="s">
        <v>46</v>
      </c>
      <c r="D29" s="7">
        <v>115</v>
      </c>
      <c r="E29" s="7">
        <v>99</v>
      </c>
      <c r="F29" s="7"/>
      <c r="G29" s="7"/>
      <c r="H29" s="9">
        <v>17</v>
      </c>
      <c r="I29" s="10">
        <v>193</v>
      </c>
      <c r="J29" s="10"/>
      <c r="K29" s="10"/>
      <c r="L29" s="7">
        <v>22</v>
      </c>
      <c r="M29" s="2">
        <v>95870</v>
      </c>
      <c r="P29" s="7">
        <v>36420</v>
      </c>
      <c r="Q29" s="11">
        <f t="shared" si="1"/>
        <v>0</v>
      </c>
      <c r="R29" s="11">
        <f t="shared" si="2"/>
        <v>0.37988943360801086</v>
      </c>
      <c r="S29" s="11"/>
      <c r="V29" s="20" t="s">
        <v>46</v>
      </c>
      <c r="W29" s="17">
        <v>16</v>
      </c>
      <c r="X29" s="7">
        <v>82</v>
      </c>
      <c r="Y29" s="7">
        <v>0</v>
      </c>
      <c r="Z29" s="7">
        <v>4</v>
      </c>
      <c r="AA29" s="7">
        <v>7</v>
      </c>
      <c r="AB29" s="7">
        <v>6</v>
      </c>
      <c r="AC29" s="7">
        <f t="shared" si="3"/>
        <v>115</v>
      </c>
      <c r="AD29" s="20" t="s">
        <v>46</v>
      </c>
      <c r="AE29" s="7">
        <v>14600</v>
      </c>
      <c r="AF29" s="7">
        <v>150910</v>
      </c>
      <c r="AG29" s="7">
        <v>0</v>
      </c>
      <c r="AH29" s="7">
        <v>63260</v>
      </c>
      <c r="AI29" s="7">
        <v>147030</v>
      </c>
      <c r="AJ29" s="7">
        <v>11990</v>
      </c>
      <c r="AK29" s="7">
        <v>387790</v>
      </c>
      <c r="AL29" s="20"/>
      <c r="AM29" s="21">
        <v>3.7649243147064131E-2</v>
      </c>
      <c r="AN29" s="21">
        <v>0.3891539235153047</v>
      </c>
      <c r="AO29" s="21">
        <v>0</v>
      </c>
      <c r="AP29" s="21">
        <v>0.16312952886871759</v>
      </c>
      <c r="AQ29" s="21">
        <v>0.37914850821320817</v>
      </c>
      <c r="AR29" s="21">
        <v>3.0918796255705407E-2</v>
      </c>
      <c r="AS29" s="22">
        <v>0.4100673044689136</v>
      </c>
      <c r="AT29" s="47"/>
      <c r="AU29" s="51" t="s">
        <v>46</v>
      </c>
      <c r="AV29" s="9">
        <v>3.7649243147064131</v>
      </c>
      <c r="AW29" s="9">
        <v>38.915392351530471</v>
      </c>
      <c r="AX29" s="9">
        <v>0</v>
      </c>
      <c r="AY29" s="9">
        <v>16.312952886871759</v>
      </c>
      <c r="AZ29" s="9">
        <v>37.914850821320819</v>
      </c>
      <c r="BA29" s="9">
        <v>3.0918796255705407</v>
      </c>
      <c r="BB29" s="61">
        <f t="shared" si="4"/>
        <v>100.00000000000001</v>
      </c>
      <c r="BC29" s="58">
        <v>41.00673044689136</v>
      </c>
      <c r="BD29" s="39"/>
    </row>
    <row r="30" spans="1:56">
      <c r="A30" s="1">
        <v>30</v>
      </c>
      <c r="B30" s="1"/>
      <c r="C30" s="20" t="s">
        <v>47</v>
      </c>
      <c r="D30" s="7">
        <v>56</v>
      </c>
      <c r="E30" s="7">
        <v>32</v>
      </c>
      <c r="F30" s="7"/>
      <c r="G30" s="7"/>
      <c r="H30" s="9">
        <v>4</v>
      </c>
      <c r="I30" s="10">
        <v>73</v>
      </c>
      <c r="J30" s="10"/>
      <c r="K30" s="10"/>
      <c r="L30" s="7">
        <v>5</v>
      </c>
      <c r="M30" s="2">
        <v>34390</v>
      </c>
      <c r="P30" s="7">
        <v>11980</v>
      </c>
      <c r="Q30" s="11">
        <f t="shared" si="1"/>
        <v>0</v>
      </c>
      <c r="R30" s="11">
        <f t="shared" si="2"/>
        <v>0.34835708054667053</v>
      </c>
      <c r="S30" s="11"/>
      <c r="V30" s="20" t="s">
        <v>47</v>
      </c>
      <c r="W30" s="17">
        <v>24</v>
      </c>
      <c r="X30" s="7">
        <v>28</v>
      </c>
      <c r="Y30" s="7">
        <v>0</v>
      </c>
      <c r="Z30" s="7">
        <v>0</v>
      </c>
      <c r="AA30" s="7">
        <v>4</v>
      </c>
      <c r="AB30" s="7">
        <v>0</v>
      </c>
      <c r="AC30" s="7">
        <f t="shared" si="3"/>
        <v>56</v>
      </c>
      <c r="AD30" s="20" t="s">
        <v>47</v>
      </c>
      <c r="AE30" s="7">
        <v>3600</v>
      </c>
      <c r="AF30" s="7">
        <v>28560</v>
      </c>
      <c r="AG30" s="7">
        <v>0</v>
      </c>
      <c r="AH30" s="7">
        <v>0</v>
      </c>
      <c r="AI30" s="7">
        <v>28040</v>
      </c>
      <c r="AJ30" s="7">
        <v>0</v>
      </c>
      <c r="AK30" s="7">
        <v>60200</v>
      </c>
      <c r="AL30" s="20"/>
      <c r="AM30" s="21">
        <v>5.9800664451827246E-2</v>
      </c>
      <c r="AN30" s="21">
        <v>0.47441860465116281</v>
      </c>
      <c r="AO30" s="21">
        <v>0</v>
      </c>
      <c r="AP30" s="21">
        <v>0</v>
      </c>
      <c r="AQ30" s="21">
        <v>0.46578073089700994</v>
      </c>
      <c r="AR30" s="21">
        <v>0</v>
      </c>
      <c r="AS30" s="22">
        <v>0.46578073089700994</v>
      </c>
      <c r="AT30" s="47"/>
      <c r="AU30" s="51" t="s">
        <v>47</v>
      </c>
      <c r="AV30" s="9">
        <v>5.9800664451827243</v>
      </c>
      <c r="AW30" s="9">
        <v>47.441860465116278</v>
      </c>
      <c r="AX30" s="9">
        <v>0</v>
      </c>
      <c r="AY30" s="9">
        <v>0</v>
      </c>
      <c r="AZ30" s="9">
        <v>46.578073089700993</v>
      </c>
      <c r="BA30" s="9">
        <v>0</v>
      </c>
      <c r="BB30" s="61">
        <f t="shared" si="4"/>
        <v>100</v>
      </c>
      <c r="BC30" s="58">
        <v>46.578073089700993</v>
      </c>
      <c r="BD30" s="39"/>
    </row>
    <row r="31" spans="1:56">
      <c r="A31" s="1">
        <v>31</v>
      </c>
      <c r="B31" s="1"/>
      <c r="C31" s="20" t="s">
        <v>48</v>
      </c>
      <c r="D31" s="7">
        <v>93</v>
      </c>
      <c r="E31" s="7">
        <v>24</v>
      </c>
      <c r="F31" s="7"/>
      <c r="G31" s="7"/>
      <c r="H31" s="9">
        <v>2</v>
      </c>
      <c r="I31" s="10">
        <v>40</v>
      </c>
      <c r="J31" s="10"/>
      <c r="K31" s="10"/>
      <c r="L31" s="7">
        <v>4</v>
      </c>
      <c r="M31" s="2">
        <v>32600</v>
      </c>
      <c r="P31" s="7">
        <v>9870</v>
      </c>
      <c r="Q31" s="11">
        <f t="shared" si="1"/>
        <v>0</v>
      </c>
      <c r="R31" s="11">
        <f t="shared" si="2"/>
        <v>0.30276073619631899</v>
      </c>
      <c r="S31" s="11"/>
      <c r="V31" s="20" t="s">
        <v>48</v>
      </c>
      <c r="W31" s="17">
        <v>69</v>
      </c>
      <c r="X31" s="7">
        <v>22</v>
      </c>
      <c r="Y31" s="7">
        <v>0</v>
      </c>
      <c r="Z31" s="7">
        <v>0</v>
      </c>
      <c r="AA31" s="7">
        <v>2</v>
      </c>
      <c r="AB31" s="7">
        <v>0</v>
      </c>
      <c r="AC31" s="7">
        <f t="shared" si="3"/>
        <v>93</v>
      </c>
      <c r="AD31" s="20" t="s">
        <v>48</v>
      </c>
      <c r="AE31" s="7">
        <v>27750</v>
      </c>
      <c r="AF31" s="7">
        <v>28440</v>
      </c>
      <c r="AG31" s="7">
        <v>0</v>
      </c>
      <c r="AH31" s="7">
        <v>0</v>
      </c>
      <c r="AI31" s="7">
        <v>54450</v>
      </c>
      <c r="AJ31" s="7">
        <v>0</v>
      </c>
      <c r="AK31" s="7">
        <v>110640</v>
      </c>
      <c r="AL31" s="20"/>
      <c r="AM31" s="21">
        <v>0.25081344902386116</v>
      </c>
      <c r="AN31" s="21">
        <v>0.25704989154013014</v>
      </c>
      <c r="AO31" s="21">
        <v>0</v>
      </c>
      <c r="AP31" s="21">
        <v>0</v>
      </c>
      <c r="AQ31" s="21">
        <v>0.49213665943600865</v>
      </c>
      <c r="AR31" s="21">
        <v>0</v>
      </c>
      <c r="AS31" s="22">
        <v>0.49213665943600865</v>
      </c>
      <c r="AT31" s="47"/>
      <c r="AU31" s="51" t="s">
        <v>48</v>
      </c>
      <c r="AV31" s="9">
        <v>25.081344902386114</v>
      </c>
      <c r="AW31" s="9">
        <v>25.704989154013013</v>
      </c>
      <c r="AX31" s="9">
        <v>0</v>
      </c>
      <c r="AY31" s="9">
        <v>0</v>
      </c>
      <c r="AZ31" s="9">
        <v>49.213665943600866</v>
      </c>
      <c r="BA31" s="9">
        <v>0</v>
      </c>
      <c r="BB31" s="61">
        <f t="shared" si="4"/>
        <v>100</v>
      </c>
      <c r="BC31" s="58">
        <v>49.213665943600866</v>
      </c>
      <c r="BD31" s="39"/>
    </row>
    <row r="32" spans="1:56">
      <c r="A32" s="1">
        <v>32</v>
      </c>
      <c r="B32" s="1"/>
      <c r="C32" s="20" t="s">
        <v>49</v>
      </c>
      <c r="D32" s="7">
        <v>17</v>
      </c>
      <c r="E32" s="7">
        <v>16</v>
      </c>
      <c r="F32" s="7"/>
      <c r="G32" s="7"/>
      <c r="H32" s="9">
        <v>2</v>
      </c>
      <c r="I32" s="10">
        <v>56</v>
      </c>
      <c r="J32" s="10"/>
      <c r="K32" s="10"/>
      <c r="L32" s="7">
        <v>5</v>
      </c>
      <c r="M32" s="2">
        <v>36490</v>
      </c>
      <c r="P32" s="7">
        <v>14890</v>
      </c>
      <c r="Q32" s="11">
        <f t="shared" si="1"/>
        <v>0</v>
      </c>
      <c r="R32" s="11">
        <f t="shared" si="2"/>
        <v>0.40805700191833377</v>
      </c>
      <c r="S32" s="11"/>
      <c r="V32" s="20" t="s">
        <v>49</v>
      </c>
      <c r="W32" s="17">
        <v>1</v>
      </c>
      <c r="X32" s="7">
        <v>14</v>
      </c>
      <c r="Y32" s="7">
        <v>0</v>
      </c>
      <c r="Z32" s="7">
        <v>1</v>
      </c>
      <c r="AA32" s="7">
        <v>1</v>
      </c>
      <c r="AB32" s="7">
        <v>0</v>
      </c>
      <c r="AC32" s="7">
        <f t="shared" si="3"/>
        <v>17</v>
      </c>
      <c r="AD32" s="20" t="s">
        <v>49</v>
      </c>
      <c r="AE32" s="7">
        <v>20</v>
      </c>
      <c r="AF32" s="7">
        <v>15630</v>
      </c>
      <c r="AG32" s="7">
        <v>0</v>
      </c>
      <c r="AH32" s="7">
        <v>28240</v>
      </c>
      <c r="AI32" s="7">
        <v>128780</v>
      </c>
      <c r="AJ32" s="7">
        <v>0</v>
      </c>
      <c r="AK32" s="7">
        <v>172670</v>
      </c>
      <c r="AL32" s="20"/>
      <c r="AM32" s="21">
        <v>1.158278797706608E-4</v>
      </c>
      <c r="AN32" s="21">
        <v>9.0519488040771409E-2</v>
      </c>
      <c r="AO32" s="21">
        <v>0</v>
      </c>
      <c r="AP32" s="21">
        <v>0.16354896623617304</v>
      </c>
      <c r="AQ32" s="21">
        <v>0.74581571784328493</v>
      </c>
      <c r="AR32" s="21">
        <v>0</v>
      </c>
      <c r="AS32" s="22">
        <v>0.74581571784328493</v>
      </c>
      <c r="AT32" s="47"/>
      <c r="AU32" s="51" t="s">
        <v>49</v>
      </c>
      <c r="AV32" s="9">
        <v>1.158278797706608E-2</v>
      </c>
      <c r="AW32" s="9">
        <v>9.0519488040771403</v>
      </c>
      <c r="AX32" s="9">
        <v>0</v>
      </c>
      <c r="AY32" s="9">
        <v>16.354896623617304</v>
      </c>
      <c r="AZ32" s="9">
        <v>74.581571784328489</v>
      </c>
      <c r="BA32" s="9">
        <v>0</v>
      </c>
      <c r="BB32" s="61">
        <f t="shared" si="4"/>
        <v>100</v>
      </c>
      <c r="BC32" s="58">
        <v>74.581571784328489</v>
      </c>
      <c r="BD32" s="39"/>
    </row>
    <row r="33" spans="1:56">
      <c r="A33" s="1">
        <v>33</v>
      </c>
      <c r="B33" s="1"/>
      <c r="C33" s="20" t="s">
        <v>50</v>
      </c>
      <c r="D33" s="7">
        <v>10</v>
      </c>
      <c r="E33" s="7">
        <v>10</v>
      </c>
      <c r="F33" s="7"/>
      <c r="G33" s="7"/>
      <c r="H33" s="9">
        <v>5</v>
      </c>
      <c r="I33" s="10">
        <v>35</v>
      </c>
      <c r="J33" s="10"/>
      <c r="K33" s="10"/>
      <c r="L33" s="7">
        <v>6</v>
      </c>
      <c r="M33" s="2">
        <v>23900</v>
      </c>
      <c r="P33" s="7">
        <v>12750</v>
      </c>
      <c r="Q33" s="11">
        <f t="shared" si="1"/>
        <v>0</v>
      </c>
      <c r="R33" s="11">
        <f t="shared" si="2"/>
        <v>0.53347280334728031</v>
      </c>
      <c r="S33" s="11"/>
      <c r="V33" s="20" t="s">
        <v>50</v>
      </c>
      <c r="W33" s="17">
        <v>0</v>
      </c>
      <c r="X33" s="7">
        <v>5</v>
      </c>
      <c r="Y33" s="7">
        <v>0</v>
      </c>
      <c r="Z33" s="7">
        <v>1</v>
      </c>
      <c r="AA33" s="7">
        <v>3</v>
      </c>
      <c r="AB33" s="7">
        <v>1</v>
      </c>
      <c r="AC33" s="7">
        <f t="shared" si="3"/>
        <v>10</v>
      </c>
      <c r="AD33" s="20" t="s">
        <v>50</v>
      </c>
      <c r="AE33" s="7">
        <v>0</v>
      </c>
      <c r="AF33" s="7">
        <v>21820</v>
      </c>
      <c r="AG33" s="7">
        <v>0</v>
      </c>
      <c r="AH33" s="7">
        <v>5600</v>
      </c>
      <c r="AI33" s="7">
        <v>31380</v>
      </c>
      <c r="AJ33" s="7">
        <v>5040</v>
      </c>
      <c r="AK33" s="7">
        <v>63840</v>
      </c>
      <c r="AL33" s="20"/>
      <c r="AM33" s="21">
        <v>0</v>
      </c>
      <c r="AN33" s="21">
        <v>0.3417919799498747</v>
      </c>
      <c r="AO33" s="21">
        <v>0</v>
      </c>
      <c r="AP33" s="21">
        <v>8.771929824561403E-2</v>
      </c>
      <c r="AQ33" s="21">
        <v>0.49154135338345867</v>
      </c>
      <c r="AR33" s="21">
        <v>7.8947368421052627E-2</v>
      </c>
      <c r="AS33" s="22">
        <v>0.57048872180451127</v>
      </c>
      <c r="AT33" s="47"/>
      <c r="AU33" s="51" t="s">
        <v>50</v>
      </c>
      <c r="AV33" s="9">
        <v>0</v>
      </c>
      <c r="AW33" s="9">
        <v>34.179197994987469</v>
      </c>
      <c r="AX33" s="9">
        <v>0</v>
      </c>
      <c r="AY33" s="9">
        <v>8.7719298245614024</v>
      </c>
      <c r="AZ33" s="9">
        <v>49.154135338345867</v>
      </c>
      <c r="BA33" s="9">
        <v>7.8947368421052628</v>
      </c>
      <c r="BB33" s="61">
        <f t="shared" si="4"/>
        <v>100</v>
      </c>
      <c r="BC33" s="58">
        <v>57.048872180451127</v>
      </c>
      <c r="BD33" s="39"/>
    </row>
    <row r="34" spans="1:56">
      <c r="A34" s="1">
        <v>34</v>
      </c>
      <c r="B34" s="1"/>
      <c r="C34" s="20" t="s">
        <v>51</v>
      </c>
      <c r="D34" s="7">
        <v>21</v>
      </c>
      <c r="E34" s="7">
        <v>21</v>
      </c>
      <c r="F34" s="7"/>
      <c r="G34" s="7"/>
      <c r="H34" s="9">
        <v>15</v>
      </c>
      <c r="I34" s="10">
        <v>104</v>
      </c>
      <c r="J34" s="10"/>
      <c r="K34" s="10"/>
      <c r="L34" s="7">
        <v>33</v>
      </c>
      <c r="M34" s="2">
        <v>145730</v>
      </c>
      <c r="P34" s="7">
        <v>82460</v>
      </c>
      <c r="Q34" s="11">
        <f t="shared" si="1"/>
        <v>0</v>
      </c>
      <c r="R34" s="11">
        <f t="shared" si="2"/>
        <v>0.56584093872229468</v>
      </c>
      <c r="S34" s="11"/>
      <c r="V34" s="20" t="s">
        <v>51</v>
      </c>
      <c r="W34" s="17">
        <v>0</v>
      </c>
      <c r="X34" s="7">
        <v>6</v>
      </c>
      <c r="Y34" s="7">
        <v>0</v>
      </c>
      <c r="Z34" s="7">
        <v>2</v>
      </c>
      <c r="AA34" s="7">
        <v>10</v>
      </c>
      <c r="AB34" s="7">
        <v>3</v>
      </c>
      <c r="AC34" s="7">
        <f t="shared" si="3"/>
        <v>21</v>
      </c>
      <c r="AD34" s="20" t="s">
        <v>51</v>
      </c>
      <c r="AE34" s="7">
        <v>0</v>
      </c>
      <c r="AF34" s="7">
        <v>94940</v>
      </c>
      <c r="AG34" s="7">
        <v>0</v>
      </c>
      <c r="AH34" s="7">
        <v>26050</v>
      </c>
      <c r="AI34" s="7">
        <v>280840</v>
      </c>
      <c r="AJ34" s="7">
        <v>12840</v>
      </c>
      <c r="AK34" s="7">
        <v>414670</v>
      </c>
      <c r="AL34" s="20"/>
      <c r="AM34" s="21">
        <v>0</v>
      </c>
      <c r="AN34" s="21">
        <v>0.22895314346347698</v>
      </c>
      <c r="AO34" s="21">
        <v>0</v>
      </c>
      <c r="AP34" s="21">
        <v>6.2821038416089908E-2</v>
      </c>
      <c r="AQ34" s="21">
        <v>0.67726143680517037</v>
      </c>
      <c r="AR34" s="21">
        <v>3.0964381315262739E-2</v>
      </c>
      <c r="AS34" s="22">
        <v>0.70822581812043306</v>
      </c>
      <c r="AT34" s="47"/>
      <c r="AU34" s="51" t="s">
        <v>51</v>
      </c>
      <c r="AV34" s="9">
        <v>0</v>
      </c>
      <c r="AW34" s="9">
        <v>22.895314346347696</v>
      </c>
      <c r="AX34" s="9">
        <v>0</v>
      </c>
      <c r="AY34" s="9">
        <v>6.2821038416089907</v>
      </c>
      <c r="AZ34" s="9">
        <v>67.72614368051704</v>
      </c>
      <c r="BA34" s="9">
        <v>3.0964381315262739</v>
      </c>
      <c r="BB34" s="61">
        <f t="shared" si="4"/>
        <v>100</v>
      </c>
      <c r="BC34" s="58">
        <v>70.82258181204331</v>
      </c>
      <c r="BD34" s="39"/>
    </row>
    <row r="35" spans="1:56">
      <c r="A35" s="1">
        <v>35</v>
      </c>
      <c r="B35" s="1"/>
      <c r="C35" s="20" t="s">
        <v>52</v>
      </c>
      <c r="D35" s="7">
        <v>33</v>
      </c>
      <c r="E35" s="7">
        <v>33</v>
      </c>
      <c r="F35" s="7"/>
      <c r="G35" s="7"/>
      <c r="H35" s="9">
        <v>3</v>
      </c>
      <c r="I35" s="10">
        <v>156</v>
      </c>
      <c r="J35" s="10"/>
      <c r="K35" s="10"/>
      <c r="L35" s="7">
        <v>6</v>
      </c>
      <c r="M35" s="2">
        <v>68770</v>
      </c>
      <c r="P35" s="7">
        <v>12720</v>
      </c>
      <c r="Q35" s="11">
        <f t="shared" si="1"/>
        <v>0</v>
      </c>
      <c r="R35" s="11">
        <f t="shared" si="2"/>
        <v>0.18496437400029084</v>
      </c>
      <c r="S35" s="11"/>
      <c r="V35" s="20" t="s">
        <v>52</v>
      </c>
      <c r="W35" s="17">
        <v>0</v>
      </c>
      <c r="X35" s="7">
        <v>30</v>
      </c>
      <c r="Y35" s="7">
        <v>0</v>
      </c>
      <c r="Z35" s="7">
        <v>3</v>
      </c>
      <c r="AA35" s="7">
        <v>0</v>
      </c>
      <c r="AB35" s="7">
        <v>0</v>
      </c>
      <c r="AC35" s="7">
        <f t="shared" si="3"/>
        <v>33</v>
      </c>
      <c r="AD35" s="20" t="s">
        <v>52</v>
      </c>
      <c r="AE35" s="7">
        <v>0</v>
      </c>
      <c r="AF35" s="7">
        <v>78990</v>
      </c>
      <c r="AG35" s="7">
        <v>0</v>
      </c>
      <c r="AH35" s="7">
        <v>65930</v>
      </c>
      <c r="AI35" s="7">
        <v>0</v>
      </c>
      <c r="AJ35" s="7">
        <v>0</v>
      </c>
      <c r="AK35" s="7">
        <v>144920</v>
      </c>
      <c r="AL35" s="20"/>
      <c r="AM35" s="21">
        <v>0</v>
      </c>
      <c r="AN35" s="21">
        <v>0.54505934308584048</v>
      </c>
      <c r="AO35" s="21">
        <v>0</v>
      </c>
      <c r="AP35" s="21">
        <v>0.45494065691415952</v>
      </c>
      <c r="AQ35" s="21">
        <v>0</v>
      </c>
      <c r="AR35" s="21">
        <v>0</v>
      </c>
      <c r="AS35" s="22">
        <v>0</v>
      </c>
      <c r="AT35" s="47"/>
      <c r="AU35" s="51" t="s">
        <v>52</v>
      </c>
      <c r="AV35" s="9">
        <v>0</v>
      </c>
      <c r="AW35" s="9">
        <v>54.505934308584045</v>
      </c>
      <c r="AX35" s="9">
        <v>0</v>
      </c>
      <c r="AY35" s="9">
        <v>45.494065691415955</v>
      </c>
      <c r="AZ35" s="9">
        <v>0</v>
      </c>
      <c r="BA35" s="9">
        <v>0</v>
      </c>
      <c r="BB35" s="61">
        <f t="shared" si="4"/>
        <v>100</v>
      </c>
      <c r="BC35" s="58">
        <v>0</v>
      </c>
      <c r="BD35" s="39"/>
    </row>
    <row r="36" spans="1:56">
      <c r="A36" s="1">
        <v>36</v>
      </c>
      <c r="B36" s="1"/>
      <c r="C36" s="20" t="s">
        <v>53</v>
      </c>
      <c r="D36" s="7">
        <v>62</v>
      </c>
      <c r="E36" s="7">
        <v>62</v>
      </c>
      <c r="F36" s="7"/>
      <c r="G36" s="7"/>
      <c r="H36" s="9">
        <v>47</v>
      </c>
      <c r="I36" s="10">
        <v>388</v>
      </c>
      <c r="J36" s="10"/>
      <c r="K36" s="10"/>
      <c r="L36" s="7">
        <v>75</v>
      </c>
      <c r="M36" s="2">
        <v>436120</v>
      </c>
      <c r="P36" s="7">
        <v>196580</v>
      </c>
      <c r="Q36" s="11">
        <f t="shared" si="1"/>
        <v>0</v>
      </c>
      <c r="R36" s="11">
        <f t="shared" si="2"/>
        <v>0.45074750068788405</v>
      </c>
      <c r="S36" s="11"/>
      <c r="V36" s="20" t="s">
        <v>53</v>
      </c>
      <c r="W36" s="17">
        <v>0</v>
      </c>
      <c r="X36" s="7">
        <v>15</v>
      </c>
      <c r="Y36" s="7">
        <v>0</v>
      </c>
      <c r="Z36" s="7">
        <v>8</v>
      </c>
      <c r="AA36" s="7">
        <v>23</v>
      </c>
      <c r="AB36" s="7">
        <v>16</v>
      </c>
      <c r="AC36" s="7">
        <f t="shared" si="3"/>
        <v>62</v>
      </c>
      <c r="AD36" s="20" t="s">
        <v>53</v>
      </c>
      <c r="AE36" s="7">
        <v>0</v>
      </c>
      <c r="AF36" s="7">
        <v>205470</v>
      </c>
      <c r="AG36" s="7">
        <v>0</v>
      </c>
      <c r="AH36" s="7">
        <v>519950</v>
      </c>
      <c r="AI36" s="7">
        <v>378060</v>
      </c>
      <c r="AJ36" s="7">
        <v>84370</v>
      </c>
      <c r="AK36" s="7">
        <v>1187850</v>
      </c>
      <c r="AL36" s="20"/>
      <c r="AM36" s="21">
        <v>0</v>
      </c>
      <c r="AN36" s="21">
        <v>0.17297638590731154</v>
      </c>
      <c r="AO36" s="21">
        <v>0</v>
      </c>
      <c r="AP36" s="21">
        <v>0.43772361830197415</v>
      </c>
      <c r="AQ36" s="21">
        <v>0.31827250915519634</v>
      </c>
      <c r="AR36" s="21">
        <v>7.1027486635517958E-2</v>
      </c>
      <c r="AS36" s="22">
        <v>0.38929999579071428</v>
      </c>
      <c r="AT36" s="47"/>
      <c r="AU36" s="51" t="s">
        <v>53</v>
      </c>
      <c r="AV36" s="9">
        <v>0</v>
      </c>
      <c r="AW36" s="9">
        <v>17.297638590731154</v>
      </c>
      <c r="AX36" s="9">
        <v>0</v>
      </c>
      <c r="AY36" s="9">
        <v>43.772361830197411</v>
      </c>
      <c r="AZ36" s="9">
        <v>31.827250915519635</v>
      </c>
      <c r="BA36" s="9">
        <v>7.1027486635517958</v>
      </c>
      <c r="BB36" s="61">
        <f t="shared" si="4"/>
        <v>99.999999999999986</v>
      </c>
      <c r="BC36" s="58">
        <v>38.929999579071428</v>
      </c>
      <c r="BD36" s="39"/>
    </row>
    <row r="37" spans="1:56">
      <c r="A37" s="1">
        <v>37</v>
      </c>
      <c r="B37" s="1"/>
      <c r="C37" s="20" t="s">
        <v>54</v>
      </c>
      <c r="D37" s="7">
        <v>100</v>
      </c>
      <c r="E37" s="7">
        <v>100</v>
      </c>
      <c r="F37" s="7"/>
      <c r="G37" s="7"/>
      <c r="H37" s="9">
        <v>9</v>
      </c>
      <c r="I37" s="10">
        <v>205</v>
      </c>
      <c r="J37" s="10"/>
      <c r="K37" s="10"/>
      <c r="L37" s="7">
        <v>9</v>
      </c>
      <c r="M37" s="2">
        <v>164510</v>
      </c>
      <c r="P37" s="7">
        <v>17990</v>
      </c>
      <c r="Q37" s="11">
        <f t="shared" si="1"/>
        <v>0</v>
      </c>
      <c r="R37" s="11">
        <f t="shared" si="2"/>
        <v>0.1093550544039876</v>
      </c>
      <c r="S37" s="11"/>
      <c r="V37" s="20" t="s">
        <v>54</v>
      </c>
      <c r="W37" s="17">
        <v>0</v>
      </c>
      <c r="X37" s="7">
        <v>91</v>
      </c>
      <c r="Y37" s="7">
        <v>3</v>
      </c>
      <c r="Z37" s="7">
        <v>5</v>
      </c>
      <c r="AA37" s="7">
        <v>1</v>
      </c>
      <c r="AB37" s="7">
        <v>0</v>
      </c>
      <c r="AC37" s="7">
        <f>SUM(W37:AB37)</f>
        <v>100</v>
      </c>
      <c r="AD37" s="20" t="s">
        <v>54</v>
      </c>
      <c r="AE37" s="7">
        <v>0</v>
      </c>
      <c r="AF37" s="7">
        <v>354630</v>
      </c>
      <c r="AG37" s="7">
        <v>73980</v>
      </c>
      <c r="AH37" s="7">
        <v>163880</v>
      </c>
      <c r="AI37" s="7">
        <v>27080</v>
      </c>
      <c r="AJ37" s="7">
        <v>0</v>
      </c>
      <c r="AK37" s="7">
        <v>619570</v>
      </c>
      <c r="AL37" s="20"/>
      <c r="AM37" s="21">
        <v>0</v>
      </c>
      <c r="AN37" s="21">
        <v>0.57238084477944384</v>
      </c>
      <c r="AO37" s="21">
        <v>0.11940539406362477</v>
      </c>
      <c r="AP37" s="21">
        <v>0.26450602837451781</v>
      </c>
      <c r="AQ37" s="21">
        <v>4.3707732782413612E-2</v>
      </c>
      <c r="AR37" s="21">
        <v>0</v>
      </c>
      <c r="AS37" s="22">
        <v>4.3707732782413612E-2</v>
      </c>
      <c r="AT37" s="47"/>
      <c r="AU37" s="51" t="s">
        <v>54</v>
      </c>
      <c r="AV37" s="9">
        <v>0</v>
      </c>
      <c r="AW37" s="9">
        <v>57.238084477944383</v>
      </c>
      <c r="AX37" s="9">
        <v>11.940539406362477</v>
      </c>
      <c r="AY37" s="9">
        <v>26.450602837451783</v>
      </c>
      <c r="AZ37" s="9">
        <v>4.3707732782413613</v>
      </c>
      <c r="BA37" s="9">
        <v>0</v>
      </c>
      <c r="BB37" s="61">
        <f t="shared" si="4"/>
        <v>100</v>
      </c>
      <c r="BC37" s="58">
        <v>4.3707732782413613</v>
      </c>
      <c r="BD37" s="39"/>
    </row>
    <row r="38" spans="1:56">
      <c r="A38" s="1">
        <v>38</v>
      </c>
      <c r="B38" s="1"/>
      <c r="C38" s="20" t="s">
        <v>55</v>
      </c>
      <c r="D38" s="7">
        <v>53</v>
      </c>
      <c r="E38" s="7">
        <v>23</v>
      </c>
      <c r="F38" s="7"/>
      <c r="G38" s="7"/>
      <c r="H38" s="9">
        <v>0</v>
      </c>
      <c r="I38" s="10">
        <v>38</v>
      </c>
      <c r="J38" s="10"/>
      <c r="K38" s="10"/>
      <c r="L38" s="7">
        <v>0</v>
      </c>
      <c r="M38" s="2">
        <v>18590</v>
      </c>
      <c r="P38" s="7">
        <v>0</v>
      </c>
      <c r="Q38" s="11">
        <f t="shared" si="1"/>
        <v>0</v>
      </c>
      <c r="R38" s="11">
        <f t="shared" si="2"/>
        <v>0</v>
      </c>
      <c r="S38" s="11"/>
      <c r="V38" s="20" t="s">
        <v>55</v>
      </c>
      <c r="W38" s="17">
        <v>30</v>
      </c>
      <c r="X38" s="7">
        <v>23</v>
      </c>
      <c r="Y38" s="7">
        <v>0</v>
      </c>
      <c r="Z38" s="7">
        <v>0</v>
      </c>
      <c r="AA38" s="7">
        <v>0</v>
      </c>
      <c r="AB38" s="7">
        <v>0</v>
      </c>
      <c r="AC38" s="7">
        <f t="shared" si="3"/>
        <v>53</v>
      </c>
      <c r="AD38" s="20" t="s">
        <v>55</v>
      </c>
      <c r="AE38" s="7">
        <v>5060</v>
      </c>
      <c r="AF38" s="7">
        <v>37230</v>
      </c>
      <c r="AG38" s="7">
        <v>0</v>
      </c>
      <c r="AH38" s="7">
        <v>0</v>
      </c>
      <c r="AI38" s="7">
        <v>0</v>
      </c>
      <c r="AJ38" s="7">
        <v>0</v>
      </c>
      <c r="AK38" s="7">
        <v>42290</v>
      </c>
      <c r="AL38" s="20"/>
      <c r="AM38" s="21">
        <v>0.11965003546937811</v>
      </c>
      <c r="AN38" s="21">
        <v>0.88034996453062186</v>
      </c>
      <c r="AO38" s="21">
        <v>0</v>
      </c>
      <c r="AP38" s="21">
        <v>0</v>
      </c>
      <c r="AQ38" s="21">
        <v>0</v>
      </c>
      <c r="AR38" s="21">
        <v>0</v>
      </c>
      <c r="AS38" s="22">
        <v>0</v>
      </c>
      <c r="AT38" s="47"/>
      <c r="AU38" s="51" t="s">
        <v>55</v>
      </c>
      <c r="AV38" s="9">
        <v>11.96500354693781</v>
      </c>
      <c r="AW38" s="9">
        <v>88.034996453062192</v>
      </c>
      <c r="AX38" s="9">
        <v>0</v>
      </c>
      <c r="AY38" s="9">
        <v>0</v>
      </c>
      <c r="AZ38" s="9">
        <v>0</v>
      </c>
      <c r="BA38" s="9">
        <v>0</v>
      </c>
      <c r="BB38" s="61">
        <f t="shared" si="4"/>
        <v>100</v>
      </c>
      <c r="BC38" s="58">
        <v>0</v>
      </c>
      <c r="BD38" s="39"/>
    </row>
    <row r="39" spans="1:56">
      <c r="A39" s="1">
        <v>39</v>
      </c>
      <c r="B39" s="1"/>
      <c r="C39" s="20" t="s">
        <v>56</v>
      </c>
      <c r="D39" s="7">
        <v>88</v>
      </c>
      <c r="E39" s="7">
        <v>73</v>
      </c>
      <c r="F39" s="7"/>
      <c r="G39" s="7"/>
      <c r="H39" s="9">
        <v>22</v>
      </c>
      <c r="I39" s="10">
        <v>181</v>
      </c>
      <c r="J39" s="10"/>
      <c r="K39" s="10"/>
      <c r="L39" s="7">
        <v>35</v>
      </c>
      <c r="M39" s="2">
        <v>156930</v>
      </c>
      <c r="P39" s="7">
        <v>81960</v>
      </c>
      <c r="Q39" s="11">
        <f t="shared" si="1"/>
        <v>0</v>
      </c>
      <c r="R39" s="11">
        <f t="shared" si="2"/>
        <v>0.52227107627604663</v>
      </c>
      <c r="S39" s="11"/>
      <c r="V39" s="20" t="s">
        <v>56</v>
      </c>
      <c r="W39" s="17">
        <v>15</v>
      </c>
      <c r="X39" s="7">
        <v>51</v>
      </c>
      <c r="Y39" s="7">
        <v>1</v>
      </c>
      <c r="Z39" s="7">
        <v>2</v>
      </c>
      <c r="AA39" s="7">
        <v>12</v>
      </c>
      <c r="AB39" s="7">
        <v>7</v>
      </c>
      <c r="AC39" s="7">
        <f t="shared" si="3"/>
        <v>88</v>
      </c>
      <c r="AD39" s="20" t="s">
        <v>56</v>
      </c>
      <c r="AE39" s="7">
        <v>34200</v>
      </c>
      <c r="AF39" s="7">
        <v>182400</v>
      </c>
      <c r="AG39" s="7">
        <v>16920</v>
      </c>
      <c r="AH39" s="7">
        <v>93700</v>
      </c>
      <c r="AI39" s="7">
        <v>330910</v>
      </c>
      <c r="AJ39" s="7">
        <v>52070</v>
      </c>
      <c r="AK39" s="7">
        <v>710200</v>
      </c>
      <c r="AL39" s="20"/>
      <c r="AM39" s="21">
        <v>4.8155449169248098E-2</v>
      </c>
      <c r="AN39" s="21">
        <v>0.25682906223598984</v>
      </c>
      <c r="AO39" s="21">
        <v>2.3824274852154322E-2</v>
      </c>
      <c r="AP39" s="21">
        <v>0.13193466629118558</v>
      </c>
      <c r="AQ39" s="21">
        <v>0.46593917206420726</v>
      </c>
      <c r="AR39" s="21">
        <v>7.3317375387214875E-2</v>
      </c>
      <c r="AS39" s="22">
        <v>0.53925654745142215</v>
      </c>
      <c r="AT39" s="47"/>
      <c r="AU39" s="51" t="s">
        <v>56</v>
      </c>
      <c r="AV39" s="9">
        <v>4.8155449169248099</v>
      </c>
      <c r="AW39" s="9">
        <v>25.682906223598984</v>
      </c>
      <c r="AX39" s="9">
        <v>2.3824274852154321</v>
      </c>
      <c r="AY39" s="9">
        <v>13.193466629118559</v>
      </c>
      <c r="AZ39" s="9">
        <v>46.593917206420727</v>
      </c>
      <c r="BA39" s="9">
        <v>7.3317375387214874</v>
      </c>
      <c r="BB39" s="61">
        <f t="shared" si="4"/>
        <v>100</v>
      </c>
      <c r="BC39" s="58">
        <v>53.925654745142218</v>
      </c>
      <c r="BD39" s="39"/>
    </row>
    <row r="40" spans="1:56">
      <c r="A40" s="1">
        <v>40</v>
      </c>
      <c r="B40" s="1"/>
      <c r="C40" s="20" t="s">
        <v>57</v>
      </c>
      <c r="D40" s="7">
        <v>77</v>
      </c>
      <c r="E40" s="7">
        <v>72</v>
      </c>
      <c r="F40" s="7"/>
      <c r="G40" s="7"/>
      <c r="H40" s="9">
        <v>4</v>
      </c>
      <c r="I40" s="10">
        <v>173</v>
      </c>
      <c r="J40" s="10"/>
      <c r="K40" s="10"/>
      <c r="L40" s="7">
        <v>9</v>
      </c>
      <c r="M40" s="2">
        <v>109860</v>
      </c>
      <c r="P40" s="7">
        <v>17580</v>
      </c>
      <c r="Q40" s="11">
        <f t="shared" si="1"/>
        <v>0</v>
      </c>
      <c r="R40" s="11">
        <f t="shared" si="2"/>
        <v>0.1600218459858001</v>
      </c>
      <c r="S40" s="11"/>
      <c r="V40" s="20" t="s">
        <v>57</v>
      </c>
      <c r="W40" s="17">
        <v>5</v>
      </c>
      <c r="X40" s="7">
        <v>68</v>
      </c>
      <c r="Y40" s="7">
        <v>1</v>
      </c>
      <c r="Z40" s="7">
        <v>1</v>
      </c>
      <c r="AA40" s="7">
        <v>2</v>
      </c>
      <c r="AB40" s="7">
        <v>0</v>
      </c>
      <c r="AC40" s="7">
        <f t="shared" si="3"/>
        <v>77</v>
      </c>
      <c r="AD40" s="20" t="s">
        <v>57</v>
      </c>
      <c r="AE40" s="7">
        <v>1370</v>
      </c>
      <c r="AF40" s="7">
        <v>134870</v>
      </c>
      <c r="AG40" s="7">
        <v>19210</v>
      </c>
      <c r="AH40" s="7">
        <v>49720</v>
      </c>
      <c r="AI40" s="7">
        <v>36280</v>
      </c>
      <c r="AJ40" s="7">
        <v>0</v>
      </c>
      <c r="AK40" s="7">
        <v>241450</v>
      </c>
      <c r="AL40" s="20"/>
      <c r="AM40" s="21">
        <v>5.6740525988817564E-3</v>
      </c>
      <c r="AN40" s="21">
        <v>0.55858355767239598</v>
      </c>
      <c r="AO40" s="21">
        <v>7.95609857113274E-2</v>
      </c>
      <c r="AP40" s="21">
        <v>0.20592255125284739</v>
      </c>
      <c r="AQ40" s="21">
        <v>0.15025885276454753</v>
      </c>
      <c r="AR40" s="21">
        <v>0</v>
      </c>
      <c r="AS40" s="22">
        <v>0.15025885276454753</v>
      </c>
      <c r="AT40" s="47"/>
      <c r="AU40" s="51" t="s">
        <v>57</v>
      </c>
      <c r="AV40" s="9">
        <v>0.56740525988817569</v>
      </c>
      <c r="AW40" s="9">
        <v>55.858355767239601</v>
      </c>
      <c r="AX40" s="9">
        <v>7.9560985711327401</v>
      </c>
      <c r="AY40" s="9">
        <v>20.592255125284741</v>
      </c>
      <c r="AZ40" s="9">
        <v>15.025885276454753</v>
      </c>
      <c r="BA40" s="9">
        <v>0</v>
      </c>
      <c r="BB40" s="61">
        <f t="shared" si="4"/>
        <v>100.00000000000001</v>
      </c>
      <c r="BC40" s="58">
        <v>15.025885276454753</v>
      </c>
      <c r="BD40" s="39"/>
    </row>
    <row r="41" spans="1:56">
      <c r="A41" s="1">
        <v>41</v>
      </c>
      <c r="B41" s="1"/>
      <c r="C41" s="20" t="s">
        <v>58</v>
      </c>
      <c r="D41" s="7">
        <v>36</v>
      </c>
      <c r="E41" s="7">
        <v>34</v>
      </c>
      <c r="F41" s="7"/>
      <c r="G41" s="7"/>
      <c r="H41" s="9">
        <v>9</v>
      </c>
      <c r="I41" s="10">
        <v>166</v>
      </c>
      <c r="J41" s="10"/>
      <c r="K41" s="10"/>
      <c r="L41" s="7">
        <v>16</v>
      </c>
      <c r="M41" s="2">
        <v>131660</v>
      </c>
      <c r="P41" s="7">
        <v>57850</v>
      </c>
      <c r="Q41" s="11">
        <f t="shared" si="1"/>
        <v>0</v>
      </c>
      <c r="R41" s="11">
        <f t="shared" si="2"/>
        <v>0.43938933616891995</v>
      </c>
      <c r="S41" s="11"/>
      <c r="V41" s="20" t="s">
        <v>58</v>
      </c>
      <c r="W41" s="17">
        <v>2</v>
      </c>
      <c r="X41" s="7">
        <v>25</v>
      </c>
      <c r="Y41" s="7">
        <v>0</v>
      </c>
      <c r="Z41" s="7">
        <v>2</v>
      </c>
      <c r="AA41" s="7">
        <v>7</v>
      </c>
      <c r="AB41" s="7">
        <v>0</v>
      </c>
      <c r="AC41" s="7">
        <f t="shared" si="3"/>
        <v>36</v>
      </c>
      <c r="AD41" s="20" t="s">
        <v>58</v>
      </c>
      <c r="AE41" s="7">
        <v>160</v>
      </c>
      <c r="AF41" s="7">
        <v>60250</v>
      </c>
      <c r="AG41" s="7">
        <v>0</v>
      </c>
      <c r="AH41" s="7">
        <v>15710</v>
      </c>
      <c r="AI41" s="7">
        <v>175470</v>
      </c>
      <c r="AJ41" s="7">
        <v>0</v>
      </c>
      <c r="AK41" s="7">
        <v>251590</v>
      </c>
      <c r="AL41" s="20"/>
      <c r="AM41" s="21">
        <v>6.359553241384793E-4</v>
      </c>
      <c r="AN41" s="21">
        <v>0.2394769267458961</v>
      </c>
      <c r="AO41" s="21">
        <v>0</v>
      </c>
      <c r="AP41" s="21">
        <v>6.2442863388846935E-2</v>
      </c>
      <c r="AQ41" s="21">
        <v>0.69744425454111847</v>
      </c>
      <c r="AR41" s="21">
        <v>0</v>
      </c>
      <c r="AS41" s="22">
        <v>0.69744425454111847</v>
      </c>
      <c r="AT41" s="47"/>
      <c r="AU41" s="51" t="s">
        <v>58</v>
      </c>
      <c r="AV41" s="9">
        <v>6.3595532413847924E-2</v>
      </c>
      <c r="AW41" s="9">
        <v>23.947692674589611</v>
      </c>
      <c r="AX41" s="9">
        <v>0</v>
      </c>
      <c r="AY41" s="9">
        <v>6.2442863388846934</v>
      </c>
      <c r="AZ41" s="9">
        <v>69.744425454111848</v>
      </c>
      <c r="BA41" s="9">
        <v>0</v>
      </c>
      <c r="BB41" s="61">
        <f t="shared" si="4"/>
        <v>100</v>
      </c>
      <c r="BC41" s="58">
        <v>69.744425454111848</v>
      </c>
      <c r="BD41" s="39"/>
    </row>
    <row r="42" spans="1:56">
      <c r="A42" s="1">
        <v>42</v>
      </c>
      <c r="B42" s="1"/>
      <c r="C42" s="20" t="s">
        <v>59</v>
      </c>
      <c r="D42" s="7">
        <v>67</v>
      </c>
      <c r="E42" s="7">
        <v>62</v>
      </c>
      <c r="F42" s="7"/>
      <c r="G42" s="7"/>
      <c r="H42" s="9">
        <v>22</v>
      </c>
      <c r="I42" s="10">
        <v>278</v>
      </c>
      <c r="J42" s="10"/>
      <c r="K42" s="10"/>
      <c r="L42" s="7">
        <v>42</v>
      </c>
      <c r="M42" s="2">
        <v>263420</v>
      </c>
      <c r="P42" s="7">
        <v>100510</v>
      </c>
      <c r="Q42" s="11">
        <f t="shared" si="1"/>
        <v>0</v>
      </c>
      <c r="R42" s="11">
        <f t="shared" si="2"/>
        <v>0.38155796826360944</v>
      </c>
      <c r="S42" s="11"/>
      <c r="V42" s="20" t="s">
        <v>59</v>
      </c>
      <c r="W42" s="17">
        <v>5</v>
      </c>
      <c r="X42" s="7">
        <v>40</v>
      </c>
      <c r="Y42" s="7">
        <v>1</v>
      </c>
      <c r="Z42" s="7">
        <v>5</v>
      </c>
      <c r="AA42" s="7">
        <v>13</v>
      </c>
      <c r="AB42" s="7">
        <v>3</v>
      </c>
      <c r="AC42" s="7">
        <f t="shared" si="3"/>
        <v>67</v>
      </c>
      <c r="AD42" s="20" t="s">
        <v>59</v>
      </c>
      <c r="AE42" s="7">
        <v>5630</v>
      </c>
      <c r="AF42" s="7">
        <v>178640</v>
      </c>
      <c r="AG42" s="7">
        <v>16590</v>
      </c>
      <c r="AH42" s="7">
        <v>263230</v>
      </c>
      <c r="AI42" s="7">
        <v>243720</v>
      </c>
      <c r="AJ42" s="7">
        <v>26830</v>
      </c>
      <c r="AK42" s="7">
        <v>734640</v>
      </c>
      <c r="AL42" s="20"/>
      <c r="AM42" s="21">
        <v>7.6636175541761956E-3</v>
      </c>
      <c r="AN42" s="21">
        <v>0.24316672111510398</v>
      </c>
      <c r="AO42" s="21">
        <v>2.2582489382554721E-2</v>
      </c>
      <c r="AP42" s="21">
        <v>0.35831155395840142</v>
      </c>
      <c r="AQ42" s="21">
        <v>0.3317543286507677</v>
      </c>
      <c r="AR42" s="21">
        <v>3.6521289338995969E-2</v>
      </c>
      <c r="AS42" s="22">
        <v>0.36827561798976366</v>
      </c>
      <c r="AT42" s="47"/>
      <c r="AU42" s="51" t="s">
        <v>59</v>
      </c>
      <c r="AV42" s="9">
        <v>0.76636175541761953</v>
      </c>
      <c r="AW42" s="9">
        <v>24.3166721115104</v>
      </c>
      <c r="AX42" s="9">
        <v>2.258248938255472</v>
      </c>
      <c r="AY42" s="9">
        <v>35.831155395840142</v>
      </c>
      <c r="AZ42" s="9">
        <v>33.175432865076772</v>
      </c>
      <c r="BA42" s="9">
        <v>3.652128933899597</v>
      </c>
      <c r="BB42" s="61">
        <f t="shared" si="4"/>
        <v>100</v>
      </c>
      <c r="BC42" s="58">
        <v>36.827561798976369</v>
      </c>
      <c r="BD42" s="39"/>
    </row>
    <row r="43" spans="1:56">
      <c r="A43" s="1">
        <v>44</v>
      </c>
      <c r="B43" s="1"/>
      <c r="C43" s="20" t="s">
        <v>60</v>
      </c>
      <c r="D43" s="7">
        <v>5</v>
      </c>
      <c r="E43" s="7">
        <v>4</v>
      </c>
      <c r="F43" s="7"/>
      <c r="G43" s="7"/>
      <c r="H43" s="9">
        <v>1</v>
      </c>
      <c r="I43" s="10">
        <v>22</v>
      </c>
      <c r="J43" s="10"/>
      <c r="K43" s="10"/>
      <c r="L43" s="7">
        <v>1</v>
      </c>
      <c r="M43" s="2">
        <v>23070</v>
      </c>
      <c r="P43" s="7">
        <v>2160</v>
      </c>
      <c r="Q43" s="11">
        <f t="shared" si="1"/>
        <v>0</v>
      </c>
      <c r="R43" s="11">
        <f t="shared" si="2"/>
        <v>9.3628088426527964E-2</v>
      </c>
      <c r="S43" s="11"/>
      <c r="V43" s="20" t="s">
        <v>60</v>
      </c>
      <c r="W43" s="17">
        <v>1</v>
      </c>
      <c r="X43" s="7">
        <v>3</v>
      </c>
      <c r="Y43" s="7">
        <v>1</v>
      </c>
      <c r="Z43" s="7">
        <v>0</v>
      </c>
      <c r="AA43" s="7">
        <v>0</v>
      </c>
      <c r="AB43" s="7">
        <v>0</v>
      </c>
      <c r="AC43" s="7">
        <f t="shared" si="3"/>
        <v>5</v>
      </c>
      <c r="AD43" s="20" t="s">
        <v>60</v>
      </c>
      <c r="AE43" s="7">
        <v>2400</v>
      </c>
      <c r="AF43" s="7">
        <v>17160</v>
      </c>
      <c r="AG43" s="7">
        <v>46500</v>
      </c>
      <c r="AH43" s="7">
        <v>0</v>
      </c>
      <c r="AI43" s="7">
        <v>0</v>
      </c>
      <c r="AJ43" s="7">
        <v>0</v>
      </c>
      <c r="AK43" s="7">
        <v>66060</v>
      </c>
      <c r="AL43" s="20"/>
      <c r="AM43" s="21">
        <v>3.6330608537693009E-2</v>
      </c>
      <c r="AN43" s="21">
        <v>0.259763851044505</v>
      </c>
      <c r="AO43" s="21">
        <v>0.70390554041780196</v>
      </c>
      <c r="AP43" s="21">
        <v>0</v>
      </c>
      <c r="AQ43" s="21">
        <v>0</v>
      </c>
      <c r="AR43" s="21">
        <v>0</v>
      </c>
      <c r="AS43" s="22">
        <v>0</v>
      </c>
      <c r="AT43" s="47"/>
      <c r="AU43" s="51" t="s">
        <v>60</v>
      </c>
      <c r="AV43" s="9">
        <v>3.633060853769301</v>
      </c>
      <c r="AW43" s="9">
        <v>25.9763851044505</v>
      </c>
      <c r="AX43" s="9">
        <v>70.390554041780192</v>
      </c>
      <c r="AY43" s="9">
        <v>0</v>
      </c>
      <c r="AZ43" s="9">
        <v>0</v>
      </c>
      <c r="BA43" s="9">
        <v>0</v>
      </c>
      <c r="BB43" s="61">
        <f t="shared" si="4"/>
        <v>100</v>
      </c>
      <c r="BC43" s="58">
        <v>0</v>
      </c>
      <c r="BD43" s="39"/>
    </row>
    <row r="44" spans="1:56">
      <c r="A44" s="1">
        <v>45</v>
      </c>
      <c r="B44" s="1"/>
      <c r="C44" s="20" t="s">
        <v>62</v>
      </c>
      <c r="D44" s="7">
        <v>46</v>
      </c>
      <c r="E44" s="7">
        <v>46</v>
      </c>
      <c r="F44" s="7"/>
      <c r="G44" s="7"/>
      <c r="H44" s="9">
        <v>2</v>
      </c>
      <c r="I44" s="10">
        <v>161</v>
      </c>
      <c r="J44" s="10"/>
      <c r="K44" s="10"/>
      <c r="L44" s="7">
        <v>2</v>
      </c>
      <c r="M44" s="2">
        <v>110070</v>
      </c>
      <c r="P44" s="7">
        <v>2410</v>
      </c>
      <c r="Q44" s="11">
        <f t="shared" si="1"/>
        <v>0</v>
      </c>
      <c r="R44" s="11">
        <f t="shared" si="2"/>
        <v>2.1895157626964659E-2</v>
      </c>
      <c r="S44" s="11"/>
      <c r="V44" s="20" t="s">
        <v>62</v>
      </c>
      <c r="W44" s="17">
        <v>0</v>
      </c>
      <c r="X44" s="7">
        <v>44</v>
      </c>
      <c r="Y44" s="7">
        <v>1</v>
      </c>
      <c r="Z44" s="7">
        <v>1</v>
      </c>
      <c r="AA44" s="7">
        <v>0</v>
      </c>
      <c r="AB44" s="7">
        <v>0</v>
      </c>
      <c r="AC44" s="7">
        <f t="shared" si="3"/>
        <v>46</v>
      </c>
      <c r="AD44" s="20" t="s">
        <v>62</v>
      </c>
      <c r="AE44" s="7">
        <v>0</v>
      </c>
      <c r="AF44" s="7">
        <v>268040</v>
      </c>
      <c r="AG44" s="7">
        <v>28710</v>
      </c>
      <c r="AH44" s="7">
        <v>11120</v>
      </c>
      <c r="AI44" s="7">
        <v>0</v>
      </c>
      <c r="AJ44" s="7">
        <v>0</v>
      </c>
      <c r="AK44" s="7">
        <v>307870</v>
      </c>
      <c r="AL44" s="20"/>
      <c r="AM44" s="21">
        <v>0</v>
      </c>
      <c r="AN44" s="21">
        <v>0.87062721278461686</v>
      </c>
      <c r="AO44" s="21">
        <v>9.3253646019423778E-2</v>
      </c>
      <c r="AP44" s="21">
        <v>3.6119141195959333E-2</v>
      </c>
      <c r="AQ44" s="21">
        <v>0</v>
      </c>
      <c r="AR44" s="21">
        <v>0</v>
      </c>
      <c r="AS44" s="22">
        <v>0</v>
      </c>
      <c r="AT44" s="47"/>
      <c r="AU44" s="51" t="s">
        <v>62</v>
      </c>
      <c r="AV44" s="9">
        <v>0</v>
      </c>
      <c r="AW44" s="9">
        <v>87.06272127846168</v>
      </c>
      <c r="AX44" s="9">
        <v>9.3253646019423773</v>
      </c>
      <c r="AY44" s="9">
        <v>3.6119141195959332</v>
      </c>
      <c r="AZ44" s="9">
        <v>0</v>
      </c>
      <c r="BA44" s="9">
        <v>0</v>
      </c>
      <c r="BB44" s="61">
        <f t="shared" si="4"/>
        <v>100</v>
      </c>
      <c r="BC44" s="58">
        <v>0</v>
      </c>
      <c r="BD44" s="39"/>
    </row>
    <row r="45" spans="1:56">
      <c r="A45" s="1">
        <v>46</v>
      </c>
      <c r="B45" s="1"/>
      <c r="C45" s="20" t="s">
        <v>63</v>
      </c>
      <c r="D45" s="7">
        <v>66</v>
      </c>
      <c r="E45" s="7">
        <v>51</v>
      </c>
      <c r="F45" s="7"/>
      <c r="G45" s="7"/>
      <c r="H45" s="9">
        <v>2</v>
      </c>
      <c r="I45" s="10">
        <v>85</v>
      </c>
      <c r="J45" s="10"/>
      <c r="K45" s="10"/>
      <c r="L45" s="7">
        <v>2</v>
      </c>
      <c r="M45" s="2">
        <v>23070</v>
      </c>
      <c r="P45" s="7">
        <v>1380</v>
      </c>
      <c r="Q45" s="11">
        <f t="shared" si="1"/>
        <v>0</v>
      </c>
      <c r="R45" s="11">
        <f t="shared" si="2"/>
        <v>5.9817945383615082E-2</v>
      </c>
      <c r="S45" s="11"/>
      <c r="V45" s="20" t="s">
        <v>63</v>
      </c>
      <c r="W45" s="17">
        <v>15</v>
      </c>
      <c r="X45" s="7">
        <v>49</v>
      </c>
      <c r="Y45" s="7">
        <v>1</v>
      </c>
      <c r="Z45" s="7">
        <v>1</v>
      </c>
      <c r="AA45" s="7">
        <v>0</v>
      </c>
      <c r="AB45" s="7">
        <v>0</v>
      </c>
      <c r="AC45" s="7">
        <f t="shared" si="3"/>
        <v>66</v>
      </c>
      <c r="AD45" s="20" t="s">
        <v>63</v>
      </c>
      <c r="AE45" s="7">
        <v>5550</v>
      </c>
      <c r="AF45" s="7">
        <v>27990</v>
      </c>
      <c r="AG45" s="7">
        <v>6150</v>
      </c>
      <c r="AH45" s="7">
        <v>10910</v>
      </c>
      <c r="AI45" s="7">
        <v>0</v>
      </c>
      <c r="AJ45" s="7">
        <v>0</v>
      </c>
      <c r="AK45" s="7">
        <v>50600</v>
      </c>
      <c r="AL45" s="20"/>
      <c r="AM45" s="21">
        <v>0.10968379446640317</v>
      </c>
      <c r="AN45" s="21">
        <v>0.55316205533596841</v>
      </c>
      <c r="AO45" s="21">
        <v>0.12154150197628459</v>
      </c>
      <c r="AP45" s="21">
        <v>0.21561264822134388</v>
      </c>
      <c r="AQ45" s="21">
        <v>0</v>
      </c>
      <c r="AR45" s="21">
        <v>0</v>
      </c>
      <c r="AS45" s="22">
        <v>0</v>
      </c>
      <c r="AT45" s="47"/>
      <c r="AU45" s="51" t="s">
        <v>63</v>
      </c>
      <c r="AV45" s="9">
        <v>10.968379446640316</v>
      </c>
      <c r="AW45" s="9">
        <v>55.316205533596843</v>
      </c>
      <c r="AX45" s="9">
        <v>12.154150197628459</v>
      </c>
      <c r="AY45" s="9">
        <v>21.561264822134387</v>
      </c>
      <c r="AZ45" s="9">
        <v>0</v>
      </c>
      <c r="BA45" s="9">
        <v>0</v>
      </c>
      <c r="BB45" s="61">
        <f t="shared" si="4"/>
        <v>100</v>
      </c>
      <c r="BC45" s="58">
        <v>0</v>
      </c>
      <c r="BD45" s="39"/>
    </row>
    <row r="46" spans="1:56">
      <c r="A46" s="1">
        <v>47</v>
      </c>
      <c r="B46" s="1"/>
      <c r="C46" s="20" t="s">
        <v>64</v>
      </c>
      <c r="D46" s="7">
        <v>95</v>
      </c>
      <c r="E46" s="7">
        <v>95</v>
      </c>
      <c r="F46" s="7"/>
      <c r="G46" s="7"/>
      <c r="H46" s="9">
        <v>3</v>
      </c>
      <c r="I46" s="10">
        <v>214</v>
      </c>
      <c r="J46" s="10"/>
      <c r="K46" s="10"/>
      <c r="L46" s="7">
        <v>3</v>
      </c>
      <c r="M46" s="2">
        <v>87800</v>
      </c>
      <c r="P46" s="7">
        <v>7820</v>
      </c>
      <c r="Q46" s="11">
        <f t="shared" si="1"/>
        <v>0</v>
      </c>
      <c r="R46" s="11">
        <f t="shared" si="2"/>
        <v>8.9066059225512528E-2</v>
      </c>
      <c r="S46" s="11"/>
      <c r="V46" s="20" t="s">
        <v>64</v>
      </c>
      <c r="W46" s="17">
        <v>0</v>
      </c>
      <c r="X46" s="7">
        <v>92</v>
      </c>
      <c r="Y46" s="7">
        <v>1</v>
      </c>
      <c r="Z46" s="7">
        <v>2</v>
      </c>
      <c r="AA46" s="7">
        <v>0</v>
      </c>
      <c r="AB46" s="7">
        <v>0</v>
      </c>
      <c r="AC46" s="7">
        <f t="shared" si="3"/>
        <v>95</v>
      </c>
      <c r="AD46" s="20" t="s">
        <v>64</v>
      </c>
      <c r="AE46" s="7">
        <v>0</v>
      </c>
      <c r="AF46" s="7">
        <v>262950</v>
      </c>
      <c r="AG46" s="7">
        <v>28580</v>
      </c>
      <c r="AH46" s="7">
        <v>119140</v>
      </c>
      <c r="AI46" s="7">
        <v>0</v>
      </c>
      <c r="AJ46" s="7">
        <v>0</v>
      </c>
      <c r="AK46" s="7">
        <v>410670</v>
      </c>
      <c r="AL46" s="20"/>
      <c r="AM46" s="21">
        <v>0</v>
      </c>
      <c r="AN46" s="21">
        <v>0.6402951274746147</v>
      </c>
      <c r="AO46" s="21">
        <v>6.9593590961112325E-2</v>
      </c>
      <c r="AP46" s="21">
        <v>0.29011128156427302</v>
      </c>
      <c r="AQ46" s="21">
        <v>0</v>
      </c>
      <c r="AR46" s="21">
        <v>0</v>
      </c>
      <c r="AS46" s="22">
        <v>0</v>
      </c>
      <c r="AT46" s="47"/>
      <c r="AU46" s="51" t="s">
        <v>64</v>
      </c>
      <c r="AV46" s="9">
        <v>0</v>
      </c>
      <c r="AW46" s="9">
        <v>64.029512747461467</v>
      </c>
      <c r="AX46" s="9">
        <v>6.9593590961112328</v>
      </c>
      <c r="AY46" s="9">
        <v>29.011128156427301</v>
      </c>
      <c r="AZ46" s="9">
        <v>0</v>
      </c>
      <c r="BA46" s="9">
        <v>0</v>
      </c>
      <c r="BB46" s="61">
        <f t="shared" si="4"/>
        <v>100</v>
      </c>
      <c r="BC46" s="58">
        <v>0</v>
      </c>
      <c r="BD46" s="39"/>
    </row>
    <row r="47" spans="1:56">
      <c r="A47" s="1">
        <v>48</v>
      </c>
      <c r="B47" s="1"/>
      <c r="C47" s="20" t="s">
        <v>65</v>
      </c>
      <c r="D47" s="7">
        <v>254</v>
      </c>
      <c r="E47" s="7">
        <v>141</v>
      </c>
      <c r="F47" s="7"/>
      <c r="G47" s="7"/>
      <c r="H47" s="9">
        <v>36</v>
      </c>
      <c r="I47" s="10">
        <v>409</v>
      </c>
      <c r="J47" s="10"/>
      <c r="K47" s="10"/>
      <c r="L47" s="7">
        <v>75</v>
      </c>
      <c r="M47" s="2">
        <v>431820</v>
      </c>
      <c r="P47" s="7">
        <v>183650</v>
      </c>
      <c r="Q47" s="11">
        <f t="shared" si="1"/>
        <v>0</v>
      </c>
      <c r="R47" s="11">
        <f t="shared" si="2"/>
        <v>0.42529294613496366</v>
      </c>
      <c r="S47" s="11"/>
      <c r="V47" s="20" t="s">
        <v>65</v>
      </c>
      <c r="W47" s="17">
        <v>113</v>
      </c>
      <c r="X47" s="7">
        <v>105</v>
      </c>
      <c r="Y47" s="7">
        <v>1</v>
      </c>
      <c r="Z47" s="7">
        <v>12</v>
      </c>
      <c r="AA47" s="7">
        <v>14</v>
      </c>
      <c r="AB47" s="7">
        <v>9</v>
      </c>
      <c r="AC47" s="7">
        <f t="shared" si="3"/>
        <v>254</v>
      </c>
      <c r="AD47" s="20" t="s">
        <v>65</v>
      </c>
      <c r="AE47" s="7">
        <v>94290</v>
      </c>
      <c r="AF47" s="7">
        <v>403500</v>
      </c>
      <c r="AG47" s="7">
        <v>3080</v>
      </c>
      <c r="AH47" s="7">
        <v>715100</v>
      </c>
      <c r="AI47" s="7">
        <v>316790</v>
      </c>
      <c r="AJ47" s="7">
        <v>157390</v>
      </c>
      <c r="AK47" s="7">
        <v>1690150</v>
      </c>
      <c r="AL47" s="20"/>
      <c r="AM47" s="21">
        <v>5.5787947815282665E-2</v>
      </c>
      <c r="AN47" s="21">
        <v>0.23873620684554625</v>
      </c>
      <c r="AO47" s="21">
        <v>1.8223234624145787E-3</v>
      </c>
      <c r="AP47" s="21">
        <v>0.42309854154956661</v>
      </c>
      <c r="AQ47" s="21">
        <v>0.18743306807088128</v>
      </c>
      <c r="AR47" s="21">
        <v>9.3121912256308614E-2</v>
      </c>
      <c r="AS47" s="22">
        <v>0.2805549803271899</v>
      </c>
      <c r="AT47" s="47"/>
      <c r="AU47" s="51" t="s">
        <v>65</v>
      </c>
      <c r="AV47" s="9">
        <v>5.5787947815282664</v>
      </c>
      <c r="AW47" s="9">
        <v>23.873620684554623</v>
      </c>
      <c r="AX47" s="9">
        <v>0.18223234624145787</v>
      </c>
      <c r="AY47" s="9">
        <v>42.30985415495666</v>
      </c>
      <c r="AZ47" s="9">
        <v>18.743306807088128</v>
      </c>
      <c r="BA47" s="9">
        <v>9.3121912256308619</v>
      </c>
      <c r="BB47" s="61">
        <f t="shared" si="4"/>
        <v>100</v>
      </c>
      <c r="BC47" s="58">
        <v>28.05549803271899</v>
      </c>
      <c r="BD47" s="39"/>
    </row>
    <row r="48" spans="1:56">
      <c r="A48" s="1">
        <v>49</v>
      </c>
      <c r="B48" s="1"/>
      <c r="C48" s="20" t="s">
        <v>66</v>
      </c>
      <c r="D48" s="7">
        <v>29</v>
      </c>
      <c r="E48" s="7">
        <v>25</v>
      </c>
      <c r="F48" s="7"/>
      <c r="G48" s="7"/>
      <c r="H48" s="9">
        <v>6</v>
      </c>
      <c r="I48" s="10">
        <v>73</v>
      </c>
      <c r="J48" s="10"/>
      <c r="K48" s="10"/>
      <c r="L48" s="7">
        <v>9</v>
      </c>
      <c r="M48" s="2">
        <v>56420</v>
      </c>
      <c r="P48" s="7">
        <v>46810</v>
      </c>
      <c r="Q48" s="11">
        <f t="shared" si="1"/>
        <v>0</v>
      </c>
      <c r="R48" s="11">
        <f t="shared" si="2"/>
        <v>0.82967032967032972</v>
      </c>
      <c r="S48" s="11"/>
      <c r="V48" s="20" t="s">
        <v>66</v>
      </c>
      <c r="W48" s="17">
        <v>4</v>
      </c>
      <c r="X48" s="7">
        <v>19</v>
      </c>
      <c r="Y48" s="7">
        <v>0</v>
      </c>
      <c r="Z48" s="7">
        <v>0</v>
      </c>
      <c r="AA48" s="7">
        <v>6</v>
      </c>
      <c r="AB48" s="7">
        <v>0</v>
      </c>
      <c r="AC48" s="7">
        <f t="shared" si="3"/>
        <v>29</v>
      </c>
      <c r="AD48" s="20" t="s">
        <v>66</v>
      </c>
      <c r="AE48" s="7">
        <v>1690</v>
      </c>
      <c r="AF48" s="7">
        <v>42260</v>
      </c>
      <c r="AG48" s="7">
        <v>0</v>
      </c>
      <c r="AH48" s="7">
        <v>0</v>
      </c>
      <c r="AI48" s="7">
        <v>154250</v>
      </c>
      <c r="AJ48" s="7">
        <v>0</v>
      </c>
      <c r="AK48" s="7">
        <v>198200</v>
      </c>
      <c r="AL48" s="20"/>
      <c r="AM48" s="21">
        <v>8.5267406659939454E-3</v>
      </c>
      <c r="AN48" s="21">
        <v>0.21321897073662965</v>
      </c>
      <c r="AO48" s="21">
        <v>0</v>
      </c>
      <c r="AP48" s="21">
        <v>0</v>
      </c>
      <c r="AQ48" s="21">
        <v>0.77825428859737644</v>
      </c>
      <c r="AR48" s="21">
        <v>0</v>
      </c>
      <c r="AS48" s="22">
        <v>0.77825428859737644</v>
      </c>
      <c r="AT48" s="47"/>
      <c r="AU48" s="51" t="s">
        <v>66</v>
      </c>
      <c r="AV48" s="9">
        <v>0.8526740665993946</v>
      </c>
      <c r="AW48" s="9">
        <v>21.321897073662967</v>
      </c>
      <c r="AX48" s="9">
        <v>0</v>
      </c>
      <c r="AY48" s="9">
        <v>0</v>
      </c>
      <c r="AZ48" s="9">
        <v>77.825428859737642</v>
      </c>
      <c r="BA48" s="9">
        <v>0</v>
      </c>
      <c r="BB48" s="61">
        <f t="shared" si="4"/>
        <v>100</v>
      </c>
      <c r="BC48" s="58">
        <v>77.825428859737642</v>
      </c>
      <c r="BD48" s="39"/>
    </row>
    <row r="49" spans="1:56">
      <c r="A49" s="1">
        <v>50</v>
      </c>
      <c r="B49" s="1"/>
      <c r="C49" s="20" t="s">
        <v>67</v>
      </c>
      <c r="D49" s="7">
        <v>14</v>
      </c>
      <c r="E49" s="7">
        <v>14</v>
      </c>
      <c r="F49" s="7"/>
      <c r="G49" s="7"/>
      <c r="H49" s="9">
        <v>10</v>
      </c>
      <c r="I49" s="10">
        <v>42</v>
      </c>
      <c r="J49" s="10"/>
      <c r="K49" s="10"/>
      <c r="L49" s="7">
        <v>12</v>
      </c>
      <c r="M49" s="2">
        <v>17160</v>
      </c>
      <c r="P49" s="7">
        <v>14490</v>
      </c>
      <c r="Q49" s="11">
        <f t="shared" si="1"/>
        <v>0</v>
      </c>
      <c r="R49" s="11">
        <f t="shared" si="2"/>
        <v>0.84440559440559437</v>
      </c>
      <c r="S49" s="11"/>
      <c r="V49" s="20" t="s">
        <v>67</v>
      </c>
      <c r="W49" s="17">
        <v>0</v>
      </c>
      <c r="X49" s="7">
        <v>4</v>
      </c>
      <c r="Y49" s="7">
        <v>0</v>
      </c>
      <c r="Z49" s="7">
        <v>0</v>
      </c>
      <c r="AA49" s="7">
        <v>7</v>
      </c>
      <c r="AB49" s="7">
        <v>3</v>
      </c>
      <c r="AC49" s="7">
        <f t="shared" si="3"/>
        <v>14</v>
      </c>
      <c r="AD49" s="20" t="s">
        <v>67</v>
      </c>
      <c r="AE49" s="7">
        <v>0</v>
      </c>
      <c r="AF49" s="7">
        <v>4610</v>
      </c>
      <c r="AG49" s="7">
        <v>0</v>
      </c>
      <c r="AH49" s="7">
        <v>0</v>
      </c>
      <c r="AI49" s="7">
        <v>25420</v>
      </c>
      <c r="AJ49" s="7">
        <v>5530</v>
      </c>
      <c r="AK49" s="7">
        <v>35560</v>
      </c>
      <c r="AL49" s="20"/>
      <c r="AM49" s="21">
        <v>0</v>
      </c>
      <c r="AN49" s="21">
        <v>0.1296400449943757</v>
      </c>
      <c r="AO49" s="21">
        <v>0</v>
      </c>
      <c r="AP49" s="21">
        <v>0</v>
      </c>
      <c r="AQ49" s="21">
        <v>0.71484814398200225</v>
      </c>
      <c r="AR49" s="21">
        <v>0.15551181102362205</v>
      </c>
      <c r="AS49" s="22">
        <v>0.87035995500562424</v>
      </c>
      <c r="AT49" s="47"/>
      <c r="AU49" s="51" t="s">
        <v>67</v>
      </c>
      <c r="AV49" s="9">
        <v>0</v>
      </c>
      <c r="AW49" s="9">
        <v>12.96400449943757</v>
      </c>
      <c r="AX49" s="9">
        <v>0</v>
      </c>
      <c r="AY49" s="9">
        <v>0</v>
      </c>
      <c r="AZ49" s="9">
        <v>71.484814398200228</v>
      </c>
      <c r="BA49" s="9">
        <v>15.551181102362206</v>
      </c>
      <c r="BB49" s="61">
        <f t="shared" si="4"/>
        <v>100</v>
      </c>
      <c r="BC49" s="58">
        <v>87.035995500562422</v>
      </c>
      <c r="BD49" s="39"/>
    </row>
    <row r="50" spans="1:56">
      <c r="A50" s="1">
        <v>51</v>
      </c>
      <c r="B50" s="1"/>
      <c r="C50" s="20" t="s">
        <v>68</v>
      </c>
      <c r="D50" s="7">
        <v>134</v>
      </c>
      <c r="E50" s="7">
        <v>119</v>
      </c>
      <c r="F50" s="7"/>
      <c r="G50" s="7"/>
      <c r="H50" s="9">
        <v>9</v>
      </c>
      <c r="I50" s="10">
        <v>200</v>
      </c>
      <c r="J50" s="10"/>
      <c r="K50" s="10"/>
      <c r="L50" s="7">
        <v>9</v>
      </c>
      <c r="M50" s="2">
        <v>95140</v>
      </c>
      <c r="P50" s="7">
        <v>11170</v>
      </c>
      <c r="Q50" s="11">
        <f t="shared" si="1"/>
        <v>0</v>
      </c>
      <c r="R50" s="11">
        <f t="shared" si="2"/>
        <v>0.11740592810594913</v>
      </c>
      <c r="S50" s="11"/>
      <c r="V50" s="20" t="s">
        <v>68</v>
      </c>
      <c r="W50" s="17">
        <v>15</v>
      </c>
      <c r="X50" s="7">
        <v>110</v>
      </c>
      <c r="Y50" s="7">
        <v>4</v>
      </c>
      <c r="Z50" s="7">
        <v>2</v>
      </c>
      <c r="AA50" s="7">
        <v>2</v>
      </c>
      <c r="AB50" s="7">
        <v>1</v>
      </c>
      <c r="AC50" s="7">
        <f t="shared" si="3"/>
        <v>134</v>
      </c>
      <c r="AD50" s="20" t="s">
        <v>68</v>
      </c>
      <c r="AE50" s="7">
        <v>65740</v>
      </c>
      <c r="AF50" s="7">
        <v>249780</v>
      </c>
      <c r="AG50" s="7">
        <v>62100</v>
      </c>
      <c r="AH50" s="7">
        <v>28420</v>
      </c>
      <c r="AI50" s="7">
        <v>14900</v>
      </c>
      <c r="AJ50" s="7">
        <v>340</v>
      </c>
      <c r="AK50" s="7">
        <v>421280</v>
      </c>
      <c r="AL50" s="20"/>
      <c r="AM50" s="21">
        <v>0.15604823395366502</v>
      </c>
      <c r="AN50" s="21">
        <v>0.59290733004177743</v>
      </c>
      <c r="AO50" s="21">
        <v>0.14740789973414356</v>
      </c>
      <c r="AP50" s="21">
        <v>6.7461071021648306E-2</v>
      </c>
      <c r="AQ50" s="21">
        <v>3.5368401063425751E-2</v>
      </c>
      <c r="AR50" s="21">
        <v>8.070641853399164E-4</v>
      </c>
      <c r="AS50" s="22">
        <v>3.6175465248765665E-2</v>
      </c>
      <c r="AT50" s="47"/>
      <c r="AU50" s="51" t="s">
        <v>68</v>
      </c>
      <c r="AV50" s="9">
        <v>15.604823395366502</v>
      </c>
      <c r="AW50" s="9">
        <v>59.290733004177746</v>
      </c>
      <c r="AX50" s="9">
        <v>14.740789973414357</v>
      </c>
      <c r="AY50" s="9">
        <v>6.7461071021648307</v>
      </c>
      <c r="AZ50" s="9">
        <v>3.536840106342575</v>
      </c>
      <c r="BA50" s="9">
        <v>8.0706418533991645E-2</v>
      </c>
      <c r="BB50" s="61">
        <f t="shared" si="4"/>
        <v>100</v>
      </c>
      <c r="BC50" s="58">
        <v>3.6175465248765666</v>
      </c>
      <c r="BD50" s="39"/>
    </row>
    <row r="51" spans="1:56">
      <c r="A51" s="1">
        <v>53</v>
      </c>
      <c r="B51" s="1"/>
      <c r="C51" s="20" t="s">
        <v>69</v>
      </c>
      <c r="D51" s="7">
        <v>39</v>
      </c>
      <c r="E51" s="7">
        <v>35</v>
      </c>
      <c r="F51" s="7"/>
      <c r="G51" s="7"/>
      <c r="H51" s="9">
        <v>20</v>
      </c>
      <c r="I51" s="10">
        <v>215</v>
      </c>
      <c r="J51" s="10"/>
      <c r="K51" s="10"/>
      <c r="L51" s="7">
        <v>39</v>
      </c>
      <c r="M51" s="2">
        <v>162130</v>
      </c>
      <c r="P51" s="7">
        <v>104990</v>
      </c>
      <c r="Q51" s="11">
        <f t="shared" si="1"/>
        <v>0</v>
      </c>
      <c r="R51" s="11">
        <f t="shared" si="2"/>
        <v>0.64756676740886943</v>
      </c>
      <c r="S51" s="11"/>
      <c r="V51" s="20" t="s">
        <v>69</v>
      </c>
      <c r="W51" s="17">
        <v>4</v>
      </c>
      <c r="X51" s="7">
        <v>15</v>
      </c>
      <c r="Y51" s="7">
        <v>1</v>
      </c>
      <c r="Z51" s="7">
        <v>0</v>
      </c>
      <c r="AA51" s="7">
        <v>15</v>
      </c>
      <c r="AB51" s="7">
        <v>4</v>
      </c>
      <c r="AC51" s="7">
        <f t="shared" si="3"/>
        <v>39</v>
      </c>
      <c r="AD51" s="20" t="s">
        <v>69</v>
      </c>
      <c r="AE51" s="7">
        <v>4740</v>
      </c>
      <c r="AF51" s="7">
        <v>32590</v>
      </c>
      <c r="AG51" s="7">
        <v>5720</v>
      </c>
      <c r="AH51" s="7">
        <v>0</v>
      </c>
      <c r="AI51" s="7">
        <v>344500</v>
      </c>
      <c r="AJ51" s="7">
        <v>14050</v>
      </c>
      <c r="AK51" s="7">
        <v>401600</v>
      </c>
      <c r="AL51" s="20"/>
      <c r="AM51" s="21">
        <v>1.1802788844621513E-2</v>
      </c>
      <c r="AN51" s="21">
        <v>8.1150398406374502E-2</v>
      </c>
      <c r="AO51" s="21">
        <v>1.4243027888446214E-2</v>
      </c>
      <c r="AP51" s="21">
        <v>0</v>
      </c>
      <c r="AQ51" s="21">
        <v>0.85781872509960155</v>
      </c>
      <c r="AR51" s="21">
        <v>3.4985059760956172E-2</v>
      </c>
      <c r="AS51" s="22">
        <v>0.89280378486055767</v>
      </c>
      <c r="AT51" s="47"/>
      <c r="AU51" s="51" t="s">
        <v>69</v>
      </c>
      <c r="AV51" s="9">
        <v>1.1802788844621512</v>
      </c>
      <c r="AW51" s="9">
        <v>8.1150398406374507</v>
      </c>
      <c r="AX51" s="9">
        <v>1.4243027888446214</v>
      </c>
      <c r="AY51" s="9">
        <v>0</v>
      </c>
      <c r="AZ51" s="9">
        <v>85.781872509960152</v>
      </c>
      <c r="BA51" s="9">
        <v>3.4985059760956174</v>
      </c>
      <c r="BB51" s="61">
        <f t="shared" si="4"/>
        <v>99.999999999999986</v>
      </c>
      <c r="BC51" s="58">
        <v>89.280378486055767</v>
      </c>
      <c r="BD51" s="39"/>
    </row>
    <row r="52" spans="1:56">
      <c r="A52" s="1">
        <v>54</v>
      </c>
      <c r="B52" s="1"/>
      <c r="C52" s="20" t="s">
        <v>70</v>
      </c>
      <c r="D52" s="7">
        <v>55</v>
      </c>
      <c r="E52" s="7">
        <v>55</v>
      </c>
      <c r="F52" s="7"/>
      <c r="G52" s="7"/>
      <c r="H52" s="9">
        <v>1</v>
      </c>
      <c r="I52" s="10">
        <v>154</v>
      </c>
      <c r="J52" s="10"/>
      <c r="K52" s="10"/>
      <c r="L52" s="7">
        <v>1</v>
      </c>
      <c r="M52" s="2">
        <v>47980</v>
      </c>
      <c r="P52" s="7">
        <v>700</v>
      </c>
      <c r="Q52" s="11">
        <f t="shared" si="1"/>
        <v>0</v>
      </c>
      <c r="R52" s="11">
        <f t="shared" si="2"/>
        <v>1.4589412255106295E-2</v>
      </c>
      <c r="S52" s="11"/>
      <c r="V52" s="20" t="s">
        <v>70</v>
      </c>
      <c r="W52" s="17">
        <v>0</v>
      </c>
      <c r="X52" s="7">
        <v>54</v>
      </c>
      <c r="Y52" s="7">
        <v>0</v>
      </c>
      <c r="Z52" s="7">
        <v>1</v>
      </c>
      <c r="AA52" s="7">
        <v>0</v>
      </c>
      <c r="AB52" s="7">
        <v>0</v>
      </c>
      <c r="AC52" s="7">
        <f t="shared" si="3"/>
        <v>55</v>
      </c>
      <c r="AD52" s="20" t="s">
        <v>70</v>
      </c>
      <c r="AE52" s="7">
        <v>0</v>
      </c>
      <c r="AF52" s="7">
        <v>105630</v>
      </c>
      <c r="AG52" s="7">
        <v>0</v>
      </c>
      <c r="AH52" s="7">
        <v>5240</v>
      </c>
      <c r="AI52" s="7">
        <v>0</v>
      </c>
      <c r="AJ52" s="7">
        <v>0</v>
      </c>
      <c r="AK52" s="7">
        <v>110870</v>
      </c>
      <c r="AL52" s="20"/>
      <c r="AM52" s="21">
        <v>0</v>
      </c>
      <c r="AN52" s="21">
        <v>0.95273744024533236</v>
      </c>
      <c r="AO52" s="21">
        <v>0</v>
      </c>
      <c r="AP52" s="21">
        <v>4.726255975466763E-2</v>
      </c>
      <c r="AQ52" s="21">
        <v>0</v>
      </c>
      <c r="AR52" s="21">
        <v>0</v>
      </c>
      <c r="AS52" s="22">
        <v>0</v>
      </c>
      <c r="AT52" s="47"/>
      <c r="AU52" s="51" t="s">
        <v>70</v>
      </c>
      <c r="AV52" s="9">
        <v>0</v>
      </c>
      <c r="AW52" s="9">
        <v>95.273744024533229</v>
      </c>
      <c r="AX52" s="9">
        <v>0</v>
      </c>
      <c r="AY52" s="9">
        <v>4.7262559754667626</v>
      </c>
      <c r="AZ52" s="9">
        <v>0</v>
      </c>
      <c r="BA52" s="9">
        <v>0</v>
      </c>
      <c r="BB52" s="61">
        <f t="shared" si="4"/>
        <v>99.999999999999986</v>
      </c>
      <c r="BC52" s="58">
        <v>0</v>
      </c>
      <c r="BD52" s="39"/>
    </row>
    <row r="53" spans="1:56">
      <c r="A53" s="1">
        <v>55</v>
      </c>
      <c r="B53" s="1"/>
      <c r="C53" s="20" t="s">
        <v>71</v>
      </c>
      <c r="D53" s="7">
        <v>72</v>
      </c>
      <c r="E53" s="7">
        <v>64</v>
      </c>
      <c r="F53" s="7"/>
      <c r="G53" s="7"/>
      <c r="H53" s="9">
        <v>20</v>
      </c>
      <c r="I53" s="10">
        <v>121</v>
      </c>
      <c r="J53" s="10"/>
      <c r="K53" s="10"/>
      <c r="L53" s="7">
        <v>26</v>
      </c>
      <c r="M53" s="2">
        <v>114280</v>
      </c>
      <c r="P53" s="7">
        <v>66850</v>
      </c>
      <c r="Q53" s="11">
        <f t="shared" si="1"/>
        <v>0</v>
      </c>
      <c r="R53" s="11">
        <f t="shared" si="2"/>
        <v>0.58496674833741691</v>
      </c>
      <c r="S53" s="11"/>
      <c r="V53" s="20" t="s">
        <v>71</v>
      </c>
      <c r="W53" s="17">
        <v>8</v>
      </c>
      <c r="X53" s="7">
        <v>44</v>
      </c>
      <c r="Y53" s="7">
        <v>0</v>
      </c>
      <c r="Z53" s="7">
        <v>1</v>
      </c>
      <c r="AA53" s="7">
        <v>8</v>
      </c>
      <c r="AB53" s="7">
        <v>11</v>
      </c>
      <c r="AC53" s="7">
        <f t="shared" si="3"/>
        <v>72</v>
      </c>
      <c r="AD53" s="20" t="s">
        <v>71</v>
      </c>
      <c r="AE53" s="7">
        <v>10370</v>
      </c>
      <c r="AF53" s="7">
        <v>94980</v>
      </c>
      <c r="AG53" s="7">
        <v>0</v>
      </c>
      <c r="AH53" s="7">
        <v>3270</v>
      </c>
      <c r="AI53" s="7">
        <v>159450</v>
      </c>
      <c r="AJ53" s="7">
        <v>64450</v>
      </c>
      <c r="AK53" s="7">
        <v>332520</v>
      </c>
      <c r="AL53" s="20"/>
      <c r="AM53" s="21">
        <v>3.1186094069529654E-2</v>
      </c>
      <c r="AN53" s="21">
        <v>0.28563695416817031</v>
      </c>
      <c r="AO53" s="21">
        <v>0</v>
      </c>
      <c r="AP53" s="21">
        <v>9.8339949476723212E-3</v>
      </c>
      <c r="AQ53" s="21">
        <v>0.47952002887044387</v>
      </c>
      <c r="AR53" s="21">
        <v>0.19382292794418382</v>
      </c>
      <c r="AS53" s="22">
        <v>0.67334295681462764</v>
      </c>
      <c r="AT53" s="47"/>
      <c r="AU53" s="51" t="s">
        <v>71</v>
      </c>
      <c r="AV53" s="9">
        <v>3.1186094069529653</v>
      </c>
      <c r="AW53" s="9">
        <v>28.56369541681703</v>
      </c>
      <c r="AX53" s="9">
        <v>0</v>
      </c>
      <c r="AY53" s="9">
        <v>0.9833994947672321</v>
      </c>
      <c r="AZ53" s="9">
        <v>47.952002887044387</v>
      </c>
      <c r="BA53" s="9">
        <v>19.382292794418383</v>
      </c>
      <c r="BB53" s="61">
        <f t="shared" si="4"/>
        <v>100</v>
      </c>
      <c r="BC53" s="58">
        <v>67.334295681462763</v>
      </c>
      <c r="BD53" s="39"/>
    </row>
    <row r="54" spans="1:56">
      <c r="A54" s="1">
        <v>56</v>
      </c>
      <c r="B54" s="1"/>
      <c r="C54" s="23" t="s">
        <v>72</v>
      </c>
      <c r="D54" s="13">
        <v>23</v>
      </c>
      <c r="E54" s="13">
        <v>20</v>
      </c>
      <c r="F54" s="13"/>
      <c r="G54" s="13"/>
      <c r="H54" s="14">
        <v>1</v>
      </c>
      <c r="I54" s="15">
        <v>35</v>
      </c>
      <c r="J54" s="15"/>
      <c r="K54" s="15"/>
      <c r="L54" s="13">
        <v>1</v>
      </c>
      <c r="M54" s="6">
        <v>15690</v>
      </c>
      <c r="N54" s="6"/>
      <c r="O54" s="6"/>
      <c r="P54" s="13">
        <v>1190</v>
      </c>
      <c r="Q54" s="16">
        <f t="shared" si="1"/>
        <v>0</v>
      </c>
      <c r="R54" s="16">
        <f>P54/M54</f>
        <v>7.5844486934353098E-2</v>
      </c>
      <c r="S54" s="11"/>
      <c r="V54" s="23" t="s">
        <v>72</v>
      </c>
      <c r="W54" s="18">
        <v>3</v>
      </c>
      <c r="X54" s="13">
        <v>19</v>
      </c>
      <c r="Y54" s="13">
        <v>0</v>
      </c>
      <c r="Z54" s="13">
        <v>1</v>
      </c>
      <c r="AA54" s="13">
        <v>0</v>
      </c>
      <c r="AB54" s="13">
        <v>0</v>
      </c>
      <c r="AC54" s="13">
        <f>SUM(W54:AB54)</f>
        <v>23</v>
      </c>
      <c r="AD54" s="23" t="s">
        <v>72</v>
      </c>
      <c r="AE54" s="13">
        <v>1470</v>
      </c>
      <c r="AF54" s="13">
        <v>26140</v>
      </c>
      <c r="AG54" s="13">
        <v>0</v>
      </c>
      <c r="AH54" s="13">
        <v>4440</v>
      </c>
      <c r="AI54" s="13">
        <v>0</v>
      </c>
      <c r="AJ54" s="13">
        <v>0</v>
      </c>
      <c r="AK54" s="13">
        <v>32050</v>
      </c>
      <c r="AL54" s="20"/>
      <c r="AM54" s="21">
        <v>4.5865834633385338E-2</v>
      </c>
      <c r="AN54" s="21">
        <v>0.81560062402496103</v>
      </c>
      <c r="AO54" s="21">
        <v>0</v>
      </c>
      <c r="AP54" s="21">
        <v>0.13853354134165366</v>
      </c>
      <c r="AQ54" s="21">
        <v>0</v>
      </c>
      <c r="AR54" s="21">
        <v>0</v>
      </c>
      <c r="AS54" s="22">
        <v>0</v>
      </c>
      <c r="AT54" s="47"/>
      <c r="AU54" s="52" t="s">
        <v>72</v>
      </c>
      <c r="AV54" s="14">
        <v>4.5865834633385338</v>
      </c>
      <c r="AW54" s="14">
        <v>81.560062402496101</v>
      </c>
      <c r="AX54" s="14">
        <v>0</v>
      </c>
      <c r="AY54" s="14">
        <v>13.853354134165366</v>
      </c>
      <c r="AZ54" s="14">
        <v>0</v>
      </c>
      <c r="BA54" s="14">
        <v>0</v>
      </c>
      <c r="BB54" s="62">
        <f t="shared" si="4"/>
        <v>100</v>
      </c>
      <c r="BC54" s="59">
        <v>0</v>
      </c>
      <c r="BD54" s="39"/>
    </row>
    <row r="55" spans="1:56" ht="7.15" customHeight="1">
      <c r="C55" s="20"/>
      <c r="D55" s="7"/>
      <c r="E55" s="7"/>
      <c r="F55" s="7"/>
      <c r="G55" s="7"/>
      <c r="H55" s="7"/>
      <c r="I55" s="7"/>
      <c r="J55" s="7"/>
      <c r="K55" s="7"/>
      <c r="L55" s="7"/>
      <c r="M55" s="7"/>
      <c r="N55" s="7"/>
      <c r="O55" s="7"/>
      <c r="P55" s="7"/>
      <c r="Q55" s="7"/>
      <c r="R55" s="7"/>
      <c r="S55" s="7"/>
      <c r="U55" s="10"/>
      <c r="V55" s="20"/>
      <c r="W55" s="7"/>
      <c r="X55" s="7"/>
      <c r="Y55" s="7"/>
      <c r="Z55" s="7"/>
      <c r="AA55" s="7"/>
      <c r="AB55" s="7"/>
      <c r="AC55" s="7"/>
      <c r="AD55" s="20"/>
      <c r="AE55" s="7"/>
      <c r="AF55" s="7"/>
      <c r="AG55" s="7"/>
      <c r="AH55" s="7"/>
      <c r="AI55" s="7"/>
      <c r="AJ55" s="7"/>
      <c r="AK55" s="20"/>
      <c r="AL55" s="20"/>
      <c r="AM55" s="21"/>
      <c r="AN55" s="21"/>
      <c r="AO55" s="21"/>
      <c r="AP55" s="21"/>
      <c r="AQ55" s="21"/>
      <c r="AR55" s="21"/>
      <c r="AS55" s="22"/>
      <c r="AT55" s="39"/>
      <c r="AU55" s="51"/>
      <c r="AV55" s="9"/>
      <c r="AW55" s="9"/>
      <c r="AX55" s="9"/>
      <c r="AY55" s="9"/>
      <c r="AZ55" s="9"/>
      <c r="BA55" s="9"/>
      <c r="BB55" s="61"/>
      <c r="BC55" s="58"/>
      <c r="BD55" s="39"/>
    </row>
    <row r="56" spans="1:56" s="4" customFormat="1" ht="15.75" thickBot="1">
      <c r="C56" s="24" t="s">
        <v>20</v>
      </c>
      <c r="D56" s="8">
        <v>3146</v>
      </c>
      <c r="E56" s="8">
        <v>2587</v>
      </c>
      <c r="F56" s="8"/>
      <c r="G56" s="8"/>
      <c r="H56" s="8">
        <v>491</v>
      </c>
      <c r="I56" s="8">
        <v>8409</v>
      </c>
      <c r="J56" s="8"/>
      <c r="K56" s="8"/>
      <c r="L56" s="8">
        <v>817</v>
      </c>
      <c r="M56" s="8">
        <v>6707430</v>
      </c>
      <c r="N56" s="8"/>
      <c r="O56" s="8"/>
      <c r="P56" s="8">
        <v>2408120</v>
      </c>
      <c r="Q56" s="8"/>
      <c r="R56" s="12">
        <v>0.35902275536233702</v>
      </c>
      <c r="S56" s="74"/>
      <c r="U56" s="45"/>
      <c r="V56" s="24" t="s">
        <v>20</v>
      </c>
      <c r="W56" s="19">
        <v>559</v>
      </c>
      <c r="X56" s="8">
        <v>2096</v>
      </c>
      <c r="Y56" s="8">
        <v>33</v>
      </c>
      <c r="Z56" s="8">
        <v>126</v>
      </c>
      <c r="AA56" s="8">
        <v>229</v>
      </c>
      <c r="AB56" s="8">
        <v>103</v>
      </c>
      <c r="AC56" s="8">
        <f>SUM(W56:AB56)</f>
        <v>3146</v>
      </c>
      <c r="AD56" s="24" t="s">
        <v>20</v>
      </c>
      <c r="AE56" s="8">
        <v>484650</v>
      </c>
      <c r="AF56" s="8">
        <v>6371920</v>
      </c>
      <c r="AG56" s="8">
        <v>907580</v>
      </c>
      <c r="AH56" s="8">
        <v>5726500</v>
      </c>
      <c r="AI56" s="8">
        <v>5069110</v>
      </c>
      <c r="AJ56" s="8">
        <v>584340</v>
      </c>
      <c r="AK56" s="8">
        <v>19144100</v>
      </c>
      <c r="AL56" s="25"/>
      <c r="AM56" s="26">
        <v>2.5315893669590108E-2</v>
      </c>
      <c r="AN56" s="26">
        <v>0.33283988278372972</v>
      </c>
      <c r="AO56" s="26">
        <v>4.7407817552144002E-2</v>
      </c>
      <c r="AP56" s="26">
        <v>0.29912610151430469</v>
      </c>
      <c r="AQ56" s="26">
        <v>0.2647870623325202</v>
      </c>
      <c r="AR56" s="26">
        <v>3.0523242147711304E-2</v>
      </c>
      <c r="AS56" s="27">
        <v>0.29531030448023149</v>
      </c>
      <c r="AT56" s="48"/>
      <c r="AU56" s="53" t="s">
        <v>20</v>
      </c>
      <c r="AV56" s="28">
        <v>2.5315893669590106</v>
      </c>
      <c r="AW56" s="28">
        <v>33.283988278372973</v>
      </c>
      <c r="AX56" s="28">
        <v>4.7407817552144005</v>
      </c>
      <c r="AY56" s="28">
        <v>29.912610151430467</v>
      </c>
      <c r="AZ56" s="28">
        <v>26.478706233252019</v>
      </c>
      <c r="BA56" s="28">
        <v>3.0523242147711303</v>
      </c>
      <c r="BB56" s="64">
        <f t="shared" si="4"/>
        <v>100.00000000000001</v>
      </c>
      <c r="BC56" s="63">
        <v>29.531030448023149</v>
      </c>
      <c r="BD56" s="55"/>
    </row>
    <row r="57" spans="1:56" hidden="1">
      <c r="E57" s="3">
        <f>E56/D56</f>
        <v>0.8223140495867769</v>
      </c>
      <c r="F57" s="3"/>
      <c r="G57" s="3"/>
      <c r="H57" s="3">
        <f>H56/E56</f>
        <v>0.18979512949362196</v>
      </c>
      <c r="AB57" s="3">
        <f>SUM(AA56:AB56)/H56</f>
        <v>0.6761710794297352</v>
      </c>
      <c r="AE57" s="3"/>
      <c r="AF57" s="3"/>
      <c r="AG57" s="3"/>
      <c r="AH57" s="3"/>
      <c r="AI57" s="3"/>
      <c r="AJ57" s="3"/>
      <c r="AK57" s="3"/>
      <c r="AT57" s="1"/>
      <c r="AU57" s="1"/>
      <c r="AV57" s="5"/>
    </row>
    <row r="58" spans="1:56" hidden="1">
      <c r="T58" s="2">
        <f>COUNTIF(R4:R54, "&gt;40%")</f>
        <v>18</v>
      </c>
      <c r="AB58" s="3">
        <f>AB56/H56</f>
        <v>0.20977596741344195</v>
      </c>
    </row>
    <row r="59" spans="1:56" hidden="1">
      <c r="T59" s="2">
        <f>COUNTIF(R4:R54, "&gt;50%")</f>
        <v>11</v>
      </c>
    </row>
    <row r="61" spans="1:56" ht="28.15" customHeight="1" thickBot="1">
      <c r="C61" s="458"/>
      <c r="D61" s="458"/>
      <c r="E61" s="458"/>
      <c r="F61" s="458"/>
      <c r="G61" s="458"/>
      <c r="H61" s="458"/>
      <c r="I61" s="458"/>
      <c r="J61" s="458"/>
      <c r="K61" s="458"/>
      <c r="L61" s="458"/>
      <c r="M61" s="458"/>
      <c r="N61" s="458"/>
      <c r="O61" s="458"/>
      <c r="P61" s="458"/>
      <c r="Q61" s="458"/>
      <c r="R61" s="458"/>
      <c r="S61" s="458"/>
      <c r="T61" s="458"/>
      <c r="V61" s="459" t="s">
        <v>186</v>
      </c>
      <c r="W61" s="459"/>
      <c r="X61" s="459"/>
      <c r="Y61" s="459"/>
      <c r="Z61" s="459"/>
      <c r="AA61" s="459"/>
      <c r="AB61" s="459"/>
      <c r="AC61" s="459"/>
      <c r="AD61" s="458"/>
      <c r="AE61" s="458"/>
      <c r="AF61" s="458"/>
      <c r="AG61" s="458"/>
      <c r="AH61" s="458"/>
      <c r="AI61" s="458"/>
      <c r="AJ61" s="458"/>
      <c r="AK61" s="458"/>
      <c r="AU61" s="458" t="s">
        <v>187</v>
      </c>
      <c r="AV61" s="458"/>
      <c r="AW61" s="458"/>
      <c r="AX61" s="458"/>
      <c r="AY61" s="458"/>
      <c r="AZ61" s="458"/>
      <c r="BA61" s="458"/>
      <c r="BB61" s="458"/>
      <c r="BC61" s="458"/>
    </row>
    <row r="62" spans="1:56">
      <c r="E62" s="3">
        <f>E56/D56</f>
        <v>0.8223140495867769</v>
      </c>
      <c r="W62" s="450" t="s">
        <v>155</v>
      </c>
      <c r="X62" s="451"/>
      <c r="Y62" s="451"/>
      <c r="Z62" s="451"/>
      <c r="AA62" s="451"/>
      <c r="AB62" s="451"/>
      <c r="AC62" s="452"/>
    </row>
    <row r="63" spans="1:56" ht="90.75" thickBot="1">
      <c r="W63" s="75" t="s">
        <v>171</v>
      </c>
      <c r="X63" s="75" t="s">
        <v>172</v>
      </c>
      <c r="Y63" s="75" t="s">
        <v>188</v>
      </c>
      <c r="Z63" s="75" t="s">
        <v>189</v>
      </c>
      <c r="AA63" s="75" t="s">
        <v>190</v>
      </c>
      <c r="AB63" s="75" t="s">
        <v>191</v>
      </c>
      <c r="AC63" s="66" t="s">
        <v>177</v>
      </c>
      <c r="AV63" s="40"/>
    </row>
    <row r="65" spans="22:29" ht="15.75" thickBot="1">
      <c r="V65" s="77" t="s">
        <v>192</v>
      </c>
      <c r="W65" s="77"/>
      <c r="X65" s="77"/>
      <c r="Y65" s="77"/>
      <c r="Z65" s="77"/>
      <c r="AA65" s="77"/>
      <c r="AB65" s="77"/>
      <c r="AC65" s="77"/>
    </row>
    <row r="66" spans="22:29">
      <c r="W66" s="450" t="s">
        <v>155</v>
      </c>
      <c r="X66" s="451"/>
      <c r="Y66" s="451"/>
      <c r="Z66" s="451"/>
      <c r="AA66" s="451"/>
      <c r="AB66" s="451"/>
      <c r="AC66" s="452"/>
    </row>
    <row r="67" spans="22:29" ht="90.75" thickBot="1">
      <c r="W67" s="75" t="s">
        <v>171</v>
      </c>
      <c r="X67" s="75" t="s">
        <v>193</v>
      </c>
      <c r="Y67" s="75" t="s">
        <v>194</v>
      </c>
      <c r="Z67" s="75" t="s">
        <v>195</v>
      </c>
      <c r="AA67" s="75" t="s">
        <v>196</v>
      </c>
      <c r="AB67" s="75" t="s">
        <v>197</v>
      </c>
      <c r="AC67" s="66" t="s">
        <v>177</v>
      </c>
    </row>
  </sheetData>
  <mergeCells count="17">
    <mergeCell ref="W66:AC66"/>
    <mergeCell ref="AV2:BC2"/>
    <mergeCell ref="C61:T61"/>
    <mergeCell ref="V61:AC61"/>
    <mergeCell ref="AD61:AK61"/>
    <mergeCell ref="AU61:BC61"/>
    <mergeCell ref="W62:AC62"/>
    <mergeCell ref="C1:T1"/>
    <mergeCell ref="V1:AC1"/>
    <mergeCell ref="AD1:AK1"/>
    <mergeCell ref="AU1:BC1"/>
    <mergeCell ref="D2:H2"/>
    <mergeCell ref="I2:L2"/>
    <mergeCell ref="M2:T2"/>
    <mergeCell ref="W2:AC2"/>
    <mergeCell ref="AE2:AK2"/>
    <mergeCell ref="AM2:AS2"/>
  </mergeCells>
  <pageMargins left="1" right="0.57999999999999996" top="0.44" bottom="0.27" header="0.3" footer="0.14000000000000001"/>
  <pageSetup scale="75" orientation="portrait" r:id="rId1"/>
  <headerFooter>
    <oddFooter>&amp;LGuttmacher Institute&amp;CTable 1&amp;RPage &amp;P of &amp;N</oddFooter>
  </headerFooter>
  <colBreaks count="3" manualBreakCount="3">
    <brk id="20" max="1048575" man="1"/>
    <brk id="29" max="1048575" man="1"/>
    <brk id="37" max="1048575" man="1"/>
  </colBreaks>
</worksheet>
</file>

<file path=docProps/app.xml><?xml version="1.0" encoding="utf-8"?>
<Properties xmlns="http://schemas.openxmlformats.org/officeDocument/2006/extended-properties" xmlns:vt="http://schemas.openxmlformats.org/officeDocument/2006/docPropsVTypes">
  <Application>Microsoft Excel Online</Application>
  <Manager/>
  <Company>IBM</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IBM SPSS Export Facility</dc:creator>
  <cp:keywords/>
  <dc:description/>
  <cp:lastModifiedBy/>
  <cp:revision/>
  <dcterms:created xsi:type="dcterms:W3CDTF">2011-08-01T14:22:18Z</dcterms:created>
  <dcterms:modified xsi:type="dcterms:W3CDTF">2025-06-04T16:39:21Z</dcterms:modified>
  <cp:category/>
  <cp:contentStatus/>
</cp:coreProperties>
</file>